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90" windowWidth="19440" windowHeight="14535" tabRatio="852"/>
  </bookViews>
  <sheets>
    <sheet name="IEc Comp Projects" sheetId="12" r:id="rId1"/>
    <sheet name="IEc IMPLAN Outputs" sheetId="10" r:id="rId2"/>
    <sheet name="IEc IMPLAN Inputs" sheetId="8" r:id="rId3"/>
    <sheet name="IEc Expenditures Crosswalk" sheetId="6" r:id="rId4"/>
    <sheet name="All Expenditures" sheetId="5" r:id="rId5"/>
    <sheet name="DER" sheetId="4" r:id="rId6"/>
    <sheet name="TDC" sheetId="2" r:id="rId7"/>
    <sheet name="STB" sheetId="3" r:id="rId8"/>
    <sheet name="DER Vendor Payments" sheetId="1" r:id="rId9"/>
    <sheet name="IMPLAN FTE Conversions" sheetId="11" r:id="rId10"/>
    <sheet name="GDP-DEF" sheetId="7" r:id="rId11"/>
  </sheets>
  <definedNames>
    <definedName name="_xlnm._FilterDatabase" localSheetId="3" hidden="1">'IEc Expenditures Crosswalk'!$B$6:$M$92</definedName>
    <definedName name="_xlnm.Print_Area" localSheetId="3">'IEc Expenditures Crosswalk'!$B$1:$M$92</definedName>
    <definedName name="_xlnm.Print_Area" localSheetId="2">'IEc IMPLAN Inputs'!$B$1:$J$30</definedName>
    <definedName name="_xlnm.Print_Area" localSheetId="1">'IEc IMPLAN Outputs'!$A$1:$N$32</definedName>
    <definedName name="_xlnm.Print_Titles" localSheetId="3">'IEc Expenditures Crosswalk'!$1:$6</definedName>
  </definedNames>
  <calcPr calcId="145621"/>
</workbook>
</file>

<file path=xl/calcChain.xml><?xml version="1.0" encoding="utf-8"?>
<calcChain xmlns="http://schemas.openxmlformats.org/spreadsheetml/2006/main">
  <c r="F26" i="12" l="1"/>
  <c r="J23" i="12" l="1"/>
  <c r="F27" i="12"/>
  <c r="J27" i="12" s="1"/>
  <c r="F25" i="12"/>
  <c r="F24" i="12"/>
  <c r="J24" i="12" s="1"/>
  <c r="F23" i="12"/>
  <c r="K27" i="12"/>
  <c r="J25" i="12"/>
  <c r="J26" i="12"/>
  <c r="K23" i="12"/>
  <c r="L23" i="12"/>
  <c r="M23" i="12"/>
  <c r="K24" i="12"/>
  <c r="L24" i="12"/>
  <c r="M24" i="12"/>
  <c r="K25" i="12"/>
  <c r="L25" i="12"/>
  <c r="M25" i="12"/>
  <c r="K26" i="12"/>
  <c r="L26" i="12"/>
  <c r="M26" i="12"/>
  <c r="L27" i="12"/>
  <c r="M27" i="12"/>
  <c r="I27" i="12"/>
  <c r="H27" i="12"/>
  <c r="G27" i="12"/>
  <c r="I26" i="12"/>
  <c r="H26" i="12"/>
  <c r="G26" i="12"/>
  <c r="I25" i="12"/>
  <c r="H25" i="12"/>
  <c r="G25" i="12"/>
  <c r="I24" i="12"/>
  <c r="H24" i="12"/>
  <c r="G24" i="12"/>
  <c r="E27" i="12"/>
  <c r="E26" i="12"/>
  <c r="E25" i="12"/>
  <c r="E24" i="12"/>
  <c r="I23" i="12"/>
  <c r="H23" i="12"/>
  <c r="G23" i="12"/>
  <c r="M14" i="12" l="1"/>
  <c r="L14" i="12"/>
  <c r="K14" i="12"/>
  <c r="M13" i="12"/>
  <c r="L13" i="12"/>
  <c r="K13" i="12"/>
  <c r="M12" i="12"/>
  <c r="L12" i="12"/>
  <c r="K12" i="12"/>
  <c r="M11" i="12"/>
  <c r="L11" i="12"/>
  <c r="K11" i="12"/>
  <c r="J14" i="12"/>
  <c r="J13" i="12"/>
  <c r="J12" i="12"/>
  <c r="J11" i="12"/>
  <c r="I10" i="12"/>
  <c r="H10" i="12"/>
  <c r="G10" i="12"/>
  <c r="F10" i="12"/>
  <c r="M2" i="12"/>
  <c r="L28" i="8"/>
  <c r="M2" i="6" l="1"/>
  <c r="N2" i="10"/>
  <c r="J2" i="8"/>
  <c r="K29" i="10" l="1"/>
  <c r="N29" i="10"/>
  <c r="M29" i="10"/>
  <c r="L29" i="10"/>
  <c r="F29" i="10"/>
  <c r="E29" i="10"/>
  <c r="D29" i="10"/>
  <c r="C29" i="10"/>
  <c r="N30" i="10" l="1"/>
  <c r="M30" i="10"/>
  <c r="L30" i="10"/>
  <c r="K30" i="10"/>
  <c r="F30" i="10"/>
  <c r="E30" i="10"/>
  <c r="D30" i="10"/>
  <c r="C30" i="10"/>
  <c r="G21" i="8" l="1"/>
  <c r="D92" i="6" l="1"/>
  <c r="C8" i="8" s="1"/>
  <c r="C92" i="6"/>
  <c r="C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F27" i="8" l="1"/>
  <c r="F26" i="8"/>
  <c r="F16" i="8"/>
  <c r="F25" i="8"/>
  <c r="F17" i="8"/>
  <c r="G25" i="8"/>
  <c r="H25" i="8" s="1"/>
  <c r="F18" i="8"/>
  <c r="F14" i="8"/>
  <c r="G27" i="8"/>
  <c r="H27" i="8" s="1"/>
  <c r="G26" i="8"/>
  <c r="H26" i="8" s="1"/>
  <c r="F15" i="8"/>
  <c r="D91" i="6"/>
  <c r="C7" i="8" s="1"/>
  <c r="C50" i="7"/>
  <c r="D49" i="7" s="1"/>
  <c r="D18" i="7"/>
  <c r="D10" i="7"/>
  <c r="G2" i="7"/>
  <c r="G19" i="8" l="1"/>
  <c r="H19" i="8"/>
  <c r="H28" i="8"/>
  <c r="I28" i="8"/>
  <c r="J28" i="8"/>
  <c r="F28" i="8"/>
  <c r="F19" i="8"/>
  <c r="E10" i="12" s="1"/>
  <c r="G28" i="8"/>
  <c r="D11" i="7"/>
  <c r="D19" i="7"/>
  <c r="D27" i="7"/>
  <c r="D35" i="7"/>
  <c r="D43" i="7"/>
  <c r="D50" i="7"/>
  <c r="D12" i="7"/>
  <c r="D20" i="7"/>
  <c r="D28" i="7"/>
  <c r="D36" i="7"/>
  <c r="D44" i="7"/>
  <c r="D13" i="7"/>
  <c r="D21" i="7"/>
  <c r="D29" i="7"/>
  <c r="D37" i="7"/>
  <c r="D45" i="7"/>
  <c r="D26" i="7"/>
  <c r="D34" i="7"/>
  <c r="D42" i="7"/>
  <c r="D14" i="7"/>
  <c r="D22" i="7"/>
  <c r="D30" i="7"/>
  <c r="D38" i="7"/>
  <c r="D46" i="7"/>
  <c r="D7" i="7"/>
  <c r="D15" i="7"/>
  <c r="D23" i="7"/>
  <c r="D31" i="7"/>
  <c r="D39" i="7"/>
  <c r="D47" i="7"/>
  <c r="D8" i="7"/>
  <c r="D16" i="7"/>
  <c r="D24" i="7"/>
  <c r="D32" i="7"/>
  <c r="D40" i="7"/>
  <c r="D48" i="7"/>
  <c r="D9" i="7"/>
  <c r="D17" i="7"/>
  <c r="D25" i="7"/>
  <c r="D33" i="7"/>
  <c r="D41" i="7"/>
  <c r="E23" i="12" l="1"/>
  <c r="M10" i="12"/>
  <c r="L10" i="12"/>
  <c r="J10" i="12"/>
  <c r="K10" i="12"/>
  <c r="C90" i="6"/>
  <c r="C88" i="6"/>
  <c r="C72" i="6"/>
  <c r="C70" i="6"/>
  <c r="C59" i="6"/>
  <c r="C57" i="6"/>
  <c r="C47" i="6"/>
  <c r="C45" i="6"/>
  <c r="C38" i="6"/>
  <c r="C36" i="6"/>
  <c r="C29" i="6"/>
  <c r="C28" i="6"/>
  <c r="C26" i="6"/>
  <c r="C13" i="6"/>
  <c r="C20" i="6"/>
  <c r="C18" i="6"/>
  <c r="C97" i="5" l="1"/>
  <c r="E28" i="5" l="1"/>
  <c r="E95" i="5"/>
  <c r="E93" i="5"/>
  <c r="E76" i="5"/>
  <c r="E74" i="5"/>
  <c r="E62" i="5"/>
  <c r="E60" i="5"/>
  <c r="E48" i="5"/>
  <c r="E46" i="5"/>
  <c r="E38" i="5"/>
  <c r="E36" i="5"/>
  <c r="E26" i="5"/>
  <c r="E24" i="5"/>
  <c r="E17" i="5"/>
  <c r="E15" i="5"/>
  <c r="E9" i="5"/>
  <c r="E7" i="5"/>
  <c r="C53" i="4" l="1"/>
  <c r="H52" i="1" l="1"/>
  <c r="I52" i="1" l="1"/>
</calcChain>
</file>

<file path=xl/comments1.xml><?xml version="1.0" encoding="utf-8"?>
<comments xmlns="http://schemas.openxmlformats.org/spreadsheetml/2006/main">
  <authors>
    <author>Author</author>
  </authors>
  <commentList>
    <comment ref="A5" authorId="0">
      <text>
        <r>
          <rPr>
            <sz val="9"/>
            <color indexed="81"/>
            <rFont val="Tahoma"/>
            <charset val="1"/>
          </rPr>
          <t xml:space="preserve">cost in budget of contract - </t>
        </r>
      </text>
    </comment>
    <comment ref="A14" authorId="0">
      <text>
        <r>
          <rPr>
            <sz val="9"/>
            <color indexed="81"/>
            <rFont val="Tahoma"/>
            <family val="2"/>
          </rPr>
          <t>Pulled from budget tracker as this contract was for multiple projects</t>
        </r>
      </text>
    </comment>
    <comment ref="A15" authorId="0">
      <text>
        <r>
          <rPr>
            <sz val="9"/>
            <color indexed="81"/>
            <rFont val="Tahoma"/>
            <family val="2"/>
          </rPr>
          <t>Pulled from budget tracker as this contract was for multiple projects</t>
        </r>
      </text>
    </comment>
  </commentList>
</comments>
</file>

<file path=xl/sharedStrings.xml><?xml version="1.0" encoding="utf-8"?>
<sst xmlns="http://schemas.openxmlformats.org/spreadsheetml/2006/main" count="1621" uniqueCount="282">
  <si>
    <t>pymt_doc_identifier</t>
  </si>
  <si>
    <t>program</t>
  </si>
  <si>
    <t>vendor_customer_code</t>
  </si>
  <si>
    <t>legal_name</t>
  </si>
  <si>
    <t>vendor_invoice_no</t>
  </si>
  <si>
    <t>vendor_invoice_date</t>
  </si>
  <si>
    <t>check_eft_issue_date</t>
  </si>
  <si>
    <t>pymt_service_to_date</t>
  </si>
  <si>
    <t>pymt_service_from_date</t>
  </si>
  <si>
    <t>appropriation</t>
  </si>
  <si>
    <t>object</t>
  </si>
  <si>
    <t>COTLEYRVRFDPMT4XFY16</t>
  </si>
  <si>
    <t>COTLEYRVRFDXIFIXFY16</t>
  </si>
  <si>
    <t>FWE2008843</t>
  </si>
  <si>
    <t/>
  </si>
  <si>
    <t>VC6000263047</t>
  </si>
  <si>
    <t>INTER-FLUVE INC</t>
  </si>
  <si>
    <t>15-05-07-04</t>
  </si>
  <si>
    <t>23007025</t>
  </si>
  <si>
    <t>(53-210)</t>
  </si>
  <si>
    <t>NN1</t>
  </si>
  <si>
    <t>COTLEYRVRFDPMT5XFY16</t>
  </si>
  <si>
    <t>15-05-07-05</t>
  </si>
  <si>
    <t>COTLYRVRFDBIDPMT3F17</t>
  </si>
  <si>
    <t>COTLEYRVRFDBIDXIFF17</t>
  </si>
  <si>
    <t>16-05-09-03</t>
  </si>
  <si>
    <t>COTLEYRVRFDPMT6XFY16</t>
  </si>
  <si>
    <t>15-05-07-06</t>
  </si>
  <si>
    <t>COTLEYHISTPALPMT2F17</t>
  </si>
  <si>
    <t>COTLEYHISTXPALXXFY17</t>
  </si>
  <si>
    <t>VC6000197119</t>
  </si>
  <si>
    <t>THE PUBLIC ARCHAEOLOGY</t>
  </si>
  <si>
    <t>3092.01.02</t>
  </si>
  <si>
    <t>COTLYRVRFDBIDPMT6F17</t>
  </si>
  <si>
    <t>16-05-09-06</t>
  </si>
  <si>
    <t>COTLEYRVRXTDCPMT3F18</t>
  </si>
  <si>
    <t>COTLEYRVRXTDCGRTXF18</t>
  </si>
  <si>
    <t>VC6000165123</t>
  </si>
  <si>
    <t>TAUNTON DEVELOPMENT CORP</t>
  </si>
  <si>
    <t>7-20-18</t>
  </si>
  <si>
    <t>23006008</t>
  </si>
  <si>
    <t>PP1</t>
  </si>
  <si>
    <t>FCOTLEY16</t>
  </si>
  <si>
    <t>23000118</t>
  </si>
  <si>
    <t>COTLEYHISTPALPMT1F16</t>
  </si>
  <si>
    <t>COTLEYHISTXPALFY1516</t>
  </si>
  <si>
    <t>FDERTAUN13</t>
  </si>
  <si>
    <t>3092.02</t>
  </si>
  <si>
    <t>COTLEYHISTXPMT1XFY15</t>
  </si>
  <si>
    <t>3092.01</t>
  </si>
  <si>
    <t>COTLYRVRFDBIDPMT1F17</t>
  </si>
  <si>
    <t>16-05-09-01</t>
  </si>
  <si>
    <t>COTLYRVRFDBIDPMT5F17</t>
  </si>
  <si>
    <t>16-05-09-05</t>
  </si>
  <si>
    <t>COTXXCSXTREVPMTF2016</t>
  </si>
  <si>
    <t>COTXXCSXTREVXXFY2016</t>
  </si>
  <si>
    <t>VC6000251820</t>
  </si>
  <si>
    <t>CSX TRANSPORTATION INC</t>
  </si>
  <si>
    <t>7240552; 7238998</t>
  </si>
  <si>
    <t>COTLEYHISTPALPMT1F17</t>
  </si>
  <si>
    <t>3092.01.01</t>
  </si>
  <si>
    <t>COTLEYRVRCSXPMT01F15</t>
  </si>
  <si>
    <t>COTLEYRVRCSXRVIEWF15</t>
  </si>
  <si>
    <t>7237447</t>
  </si>
  <si>
    <t>23007015</t>
  </si>
  <si>
    <t>COTLEYRVRFDPMT3XFY16</t>
  </si>
  <si>
    <t>15-05-07-03</t>
  </si>
  <si>
    <t>COTLEYRVRXTDCPMT1F18</t>
  </si>
  <si>
    <t>3-6-18</t>
  </si>
  <si>
    <t>COTLYRVRFDBIDPMT2F17</t>
  </si>
  <si>
    <t>16-05-09-02</t>
  </si>
  <si>
    <t>COTLEYTAUNPT05IFIX12</t>
  </si>
  <si>
    <t>COTLEYTAUNPERMIFI_12</t>
  </si>
  <si>
    <t>12-04-03-05</t>
  </si>
  <si>
    <t>COTLEYTAUNPT04IFIX12</t>
  </si>
  <si>
    <t>12-04-03-04</t>
  </si>
  <si>
    <t>COTLEYHISTPALPMT2F18</t>
  </si>
  <si>
    <t>3092.01.04</t>
  </si>
  <si>
    <t>COTLEYRVRFDPMT2XFY16</t>
  </si>
  <si>
    <t>15-05-07-02</t>
  </si>
  <si>
    <t>COTLEYRVRFDPMT1XFY16</t>
  </si>
  <si>
    <t>15-05-07-01</t>
  </si>
  <si>
    <t>COTLEYHISTPALPMT1F18</t>
  </si>
  <si>
    <t>3092.01.03</t>
  </si>
  <si>
    <t>COTLEYTAUNPT03IFIX12</t>
  </si>
  <si>
    <t>12-04-03-03</t>
  </si>
  <si>
    <t>COTLYRVRFDBIDPMT4F17</t>
  </si>
  <si>
    <t>16-05-09-04</t>
  </si>
  <si>
    <t>COTLEYRVRFDPMT2AFY16</t>
  </si>
  <si>
    <t>15-05-07-02A</t>
  </si>
  <si>
    <t>COTLEYTAUNPT01IFI_12</t>
  </si>
  <si>
    <t>12-04-03-01</t>
  </si>
  <si>
    <t>COTLEYTAUNPT02IFI_12</t>
  </si>
  <si>
    <t>12-04-03-02</t>
  </si>
  <si>
    <t>COTLEYRVRXTDCPMT2F18</t>
  </si>
  <si>
    <t>4-9-18</t>
  </si>
  <si>
    <t>BFY</t>
  </si>
  <si>
    <t>Check_amount</t>
  </si>
  <si>
    <t>discount_line_amount</t>
  </si>
  <si>
    <t>actg_line_amount</t>
  </si>
  <si>
    <t>Account Type</t>
  </si>
  <si>
    <t>DER CAP</t>
  </si>
  <si>
    <t>NFWF</t>
  </si>
  <si>
    <t>FEDERAL</t>
  </si>
  <si>
    <t>contract name</t>
  </si>
  <si>
    <t>Project ID Site Number - Database</t>
  </si>
  <si>
    <t>IFICOTLEYEDESPMT1F10</t>
  </si>
  <si>
    <t>IFI-COTLEY-EDES-FY10</t>
  </si>
  <si>
    <t>10-04-08-01</t>
  </si>
  <si>
    <t>IFICOTLEYEDESPMT2F10</t>
  </si>
  <si>
    <t>10040802</t>
  </si>
  <si>
    <t>IFICOTSHDWHTPMT1FY11</t>
  </si>
  <si>
    <t>IFICOTLEYSHDWHITFY11</t>
  </si>
  <si>
    <t>SOUTHEASTMARIVERSF14</t>
  </si>
  <si>
    <t>ISAFWE23007015PMTF14</t>
  </si>
  <si>
    <t>ISAFWE23007015ARCH14</t>
  </si>
  <si>
    <t>VC6000178133</t>
  </si>
  <si>
    <t>UNIVERSITY OF MASS</t>
  </si>
  <si>
    <t>150041-01 F</t>
  </si>
  <si>
    <t>Grant</t>
  </si>
  <si>
    <t>Amount</t>
  </si>
  <si>
    <t>10/1/10 - 12/31/10</t>
  </si>
  <si>
    <t>1/1/11 - 3/31/11</t>
  </si>
  <si>
    <t>4/1/11 - 6/30/11</t>
  </si>
  <si>
    <t>10/1/11 - 12/31/11</t>
  </si>
  <si>
    <t>4/1/16 - 6/30/16</t>
  </si>
  <si>
    <t>7/1/16 - 9/30/16</t>
  </si>
  <si>
    <t>10/1/17 - 12/31/17</t>
  </si>
  <si>
    <t>1/1/18 - 3/31/18</t>
  </si>
  <si>
    <t>Tree Tech</t>
  </si>
  <si>
    <t>Design</t>
  </si>
  <si>
    <t>Inter-fluve design work</t>
  </si>
  <si>
    <t>NOAA-RAE</t>
  </si>
  <si>
    <t>Save the Bay Contributions</t>
  </si>
  <si>
    <t>Year</t>
  </si>
  <si>
    <t>Purpose</t>
  </si>
  <si>
    <t>Vendor</t>
  </si>
  <si>
    <t>Source</t>
  </si>
  <si>
    <t>Design/permitting</t>
  </si>
  <si>
    <t>Inter-Fluve</t>
  </si>
  <si>
    <t>TDC</t>
  </si>
  <si>
    <t>Constrcution oversight</t>
  </si>
  <si>
    <t>TDC Contributions</t>
  </si>
  <si>
    <t>Construction</t>
  </si>
  <si>
    <t>RC&amp;D</t>
  </si>
  <si>
    <t>Enginering/ permit compliance</t>
  </si>
  <si>
    <t>Mashpee Wampanoag Tribe</t>
  </si>
  <si>
    <t>Regulatory compliance</t>
  </si>
  <si>
    <t>DER Labor</t>
  </si>
  <si>
    <t>State</t>
  </si>
  <si>
    <t>hours</t>
  </si>
  <si>
    <t>NGO Labor</t>
  </si>
  <si>
    <t>NGO</t>
  </si>
  <si>
    <t>Federal Labor</t>
  </si>
  <si>
    <t>Federal</t>
  </si>
  <si>
    <t>UMASS</t>
  </si>
  <si>
    <t>Construction oversight</t>
  </si>
  <si>
    <t>Historical Services</t>
  </si>
  <si>
    <t>Industry Code 456, NAICS Code 541720</t>
  </si>
  <si>
    <t>Historical services</t>
  </si>
  <si>
    <t>Industry Code 469, NAICS Code 561730</t>
  </si>
  <si>
    <t>Tree Removal</t>
  </si>
  <si>
    <t>Industry Code 456, NAICS Code 541721</t>
  </si>
  <si>
    <t>Industry Code 456, NAICS Code 541722</t>
  </si>
  <si>
    <t>Total</t>
  </si>
  <si>
    <t>Notes</t>
  </si>
  <si>
    <t>Unsure…</t>
  </si>
  <si>
    <t>Possible sector code: 62 Maintenance and repair construction of nonresidential structures?</t>
  </si>
  <si>
    <t>possible Sector code 531 * Employment and payroll of state govt, non-education?</t>
  </si>
  <si>
    <t>possible sector code 535 * Employment and payroll of federal govt, non-military?</t>
  </si>
  <si>
    <t>Possible sector code: 449 Architectural, engineering, and related services??</t>
  </si>
  <si>
    <t>Save the Bay</t>
  </si>
  <si>
    <t xml:space="preserve">historical </t>
  </si>
  <si>
    <t>Umass</t>
  </si>
  <si>
    <t>Units</t>
  </si>
  <si>
    <t>dollars</t>
  </si>
  <si>
    <t>Possible Sector code 531 * Employment and payroll of state govt, non-education?</t>
  </si>
  <si>
    <t>Possible sector code 535 * Employment and payroll of federal govt, non-military?</t>
  </si>
  <si>
    <t>INDUSTRIAL ECONOMICS, INC.</t>
  </si>
  <si>
    <t>Privileged and Confidential | Attorney-Client Work Product | Not for Release</t>
  </si>
  <si>
    <t>DRAFT</t>
  </si>
  <si>
    <t>GDPDEF</t>
  </si>
  <si>
    <t>Factor</t>
  </si>
  <si>
    <t>* Through 3 quarters of 2018</t>
  </si>
  <si>
    <t>Federal Reserve Economic Data</t>
  </si>
  <si>
    <t>https://research.stlouisfed.org/fred2/series/GDPDEF/downloaddata</t>
  </si>
  <si>
    <t>Gross Domestic Product: Implicit Price Deflator (GDPDEF)</t>
  </si>
  <si>
    <t>Amount
(Original)</t>
  </si>
  <si>
    <t>Amount 
(2018$)</t>
  </si>
  <si>
    <t>Crosswalk to IMPLAN Category</t>
  </si>
  <si>
    <t>IMPLAN
Activity Type</t>
  </si>
  <si>
    <t>IMPLAN
536 Code</t>
  </si>
  <si>
    <t>MA DFG
Notes</t>
  </si>
  <si>
    <t>Project Title:</t>
  </si>
  <si>
    <t>IMPLAN Category</t>
  </si>
  <si>
    <t>Employment and payroll of federal govt, non-military</t>
  </si>
  <si>
    <t>Industry</t>
  </si>
  <si>
    <t>Architectural, engineering, and related services</t>
  </si>
  <si>
    <t>Landscape and horticultural services</t>
  </si>
  <si>
    <t>Total:</t>
  </si>
  <si>
    <t>Cotley River Restoration Project</t>
  </si>
  <si>
    <t>IEc
Notes</t>
  </si>
  <si>
    <t xml:space="preserve">Inter-Fluve, Inc. is a water resources engineering firm. </t>
  </si>
  <si>
    <t>Employment and payroll of state govt, non-education</t>
  </si>
  <si>
    <t xml:space="preserve">State agency. </t>
  </si>
  <si>
    <t>Federal agency.</t>
  </si>
  <si>
    <t>Historic and cultural preservation research and development services</t>
  </si>
  <si>
    <t>Scientific research and development services</t>
  </si>
  <si>
    <t>Tree services (e.g., removal).</t>
  </si>
  <si>
    <t>Historic and cultural preservation research and development services.</t>
  </si>
  <si>
    <t>Engineering/ permit compliance</t>
  </si>
  <si>
    <t xml:space="preserve">Assume design/permitting is under engineering services. </t>
  </si>
  <si>
    <t>Employment and payroll of local govt, non-education</t>
  </si>
  <si>
    <t>Conservation advocacy organizations</t>
  </si>
  <si>
    <t>Grantmaking, giving, and social advocacy organizations</t>
  </si>
  <si>
    <t>Maintenance and repair of Conservation and development construction</t>
  </si>
  <si>
    <t>Maintenance and repair construction of nonresidential structures</t>
  </si>
  <si>
    <t>IMPLAN Cost Inputs:</t>
  </si>
  <si>
    <t>IMPLAN Labor Inputs:</t>
  </si>
  <si>
    <t>Hours</t>
  </si>
  <si>
    <t>Dollars</t>
  </si>
  <si>
    <t>Project Costs Budget:</t>
  </si>
  <si>
    <t>Project Labor Budget:</t>
  </si>
  <si>
    <t>FTE Hours per Year:</t>
  </si>
  <si>
    <t>Units:</t>
  </si>
  <si>
    <t>Impact Type</t>
  </si>
  <si>
    <t>Job-Years</t>
  </si>
  <si>
    <t>Labor Income</t>
  </si>
  <si>
    <t>Output</t>
  </si>
  <si>
    <t>Direct Effect</t>
  </si>
  <si>
    <t>Indirect Effect</t>
  </si>
  <si>
    <t>Induced Effect</t>
  </si>
  <si>
    <t>Total Effect</t>
  </si>
  <si>
    <t>Top Ten Sectors by Total Value Added for Study Area:</t>
  </si>
  <si>
    <t>Sector</t>
  </si>
  <si>
    <t>Value Added</t>
  </si>
  <si>
    <t>Owner-occupied dwellings</t>
  </si>
  <si>
    <t>Wholesale trade</t>
  </si>
  <si>
    <t>Real estate</t>
  </si>
  <si>
    <t>All Other Sectors</t>
  </si>
  <si>
    <t>(County)</t>
  </si>
  <si>
    <t>(State)</t>
  </si>
  <si>
    <t>Management consulting services</t>
  </si>
  <si>
    <t>Analysis for Bristol County:</t>
  </si>
  <si>
    <t>Analysis for Commonwealth of Massachusetts:</t>
  </si>
  <si>
    <t xml:space="preserve">Assume similar to local government. </t>
  </si>
  <si>
    <t>Regional Economic Contribution to Study Area:</t>
  </si>
  <si>
    <t>IMPLAN 
Amount
(2018$)</t>
  </si>
  <si>
    <t>IMPLAN_Code</t>
  </si>
  <si>
    <t>EC_per_WSIncome</t>
  </si>
  <si>
    <t>FTE_per_Employment</t>
  </si>
  <si>
    <t>IMPLAN
Jobs</t>
  </si>
  <si>
    <t>Labor
Hours</t>
  </si>
  <si>
    <t>Labor 
FTEs</t>
  </si>
  <si>
    <t>Local Purchase Percentage
County</t>
  </si>
  <si>
    <t>Local Purchase Percentage
State</t>
  </si>
  <si>
    <t>Local 
Purchase Percentage
State</t>
  </si>
  <si>
    <t>Hospitals</t>
  </si>
  <si>
    <t>*Output estimates downloaded from IMPLAN Online in "IMPLAN 2016$" so IMPLAN does not apply dollar-year adjustments. IEc inputs are in 2018$ so outputs are actually in 2018$ (without IMPLAN adjustments).</t>
  </si>
  <si>
    <t>IMPLAN Inputs:</t>
  </si>
  <si>
    <t xml:space="preserve">*Input into IMPLAN Online in "IMPLAN 2016$." </t>
  </si>
  <si>
    <t>Draft Work Product</t>
  </si>
  <si>
    <t>IMPLAN Outputs:</t>
  </si>
  <si>
    <t>Crosswalking Expenditures and Labor Hours to IMPLAN Industry Categories:</t>
  </si>
  <si>
    <t>#</t>
  </si>
  <si>
    <t>Project</t>
  </si>
  <si>
    <t>Cotley River Restoration Project*</t>
  </si>
  <si>
    <t>Broad Meadows Restoration Project</t>
  </si>
  <si>
    <t>Eel River Headwaters Restoration Project</t>
  </si>
  <si>
    <t>Stony Brook Restoration Project</t>
  </si>
  <si>
    <t>North Hoosic River Restoration Project</t>
  </si>
  <si>
    <t>Total 
In-State
Expenditures</t>
  </si>
  <si>
    <t>Regional Economic Impacts</t>
  </si>
  <si>
    <t>Regional Economic Impacts 
per Million Dollars of In-State Expenditures</t>
  </si>
  <si>
    <t xml:space="preserve">*To calculate standardized impacts per million dollars of project expenditures for the Cotley River Restoration Project, we used IMPLAN’s conversions of employment inputs into estimated industry sales inputs by industry. </t>
  </si>
  <si>
    <t>536 FTE &amp; Employee Compensation Conversion Table (2015)</t>
  </si>
  <si>
    <t>https://implanhelp.zendesk.com/hc/en-us/articles/115002782053-IMPLAN-to-FTE-Conversions</t>
  </si>
  <si>
    <t>IMPLAN-
Estimated 
Industry Sales
State</t>
  </si>
  <si>
    <t>Comparison to Other Ecological Restoration Projects</t>
  </si>
  <si>
    <t>Original Dollar-Year</t>
  </si>
  <si>
    <t>Dollar-
Year</t>
  </si>
  <si>
    <t>Converted to 2018 Dollars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</si>
</sst>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_);[Red]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dd\-mmm\-yy"/>
    <numFmt numFmtId="165" formatCode="&quot;$&quot;#,##0.00"/>
    <numFmt numFmtId="166" formatCode="[$-409]mmm\-yy;@"/>
    <numFmt numFmtId="167" formatCode="0.000"/>
    <numFmt numFmtId="168" formatCode="&quot;$&quot;#,##0"/>
    <numFmt numFmtId="169" formatCode="0.0"/>
    <numFmt numFmtId="170" formatCode="mm/dd/yy;@"/>
  </numFmts>
  <fonts count="49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9"/>
      <color indexed="81"/>
      <name val="Tahoma"/>
      <family val="2"/>
    </font>
    <font>
      <u/>
      <sz val="11"/>
      <color theme="1"/>
      <name val="Calibri"/>
      <family val="2"/>
      <scheme val="minor"/>
    </font>
    <font>
      <u/>
      <sz val="11"/>
      <color theme="1"/>
      <name val="Calibri"/>
      <family val="2"/>
    </font>
    <font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sz val="14"/>
      <color theme="1"/>
      <name val="Comic Sans MS"/>
      <family val="4"/>
    </font>
    <font>
      <sz val="14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</font>
    <font>
      <sz val="11"/>
      <color rgb="FFFF0000"/>
      <name val="Calibri"/>
      <family val="2"/>
    </font>
    <font>
      <sz val="11"/>
      <color rgb="FF00B050"/>
      <name val="Calibri"/>
      <family val="2"/>
    </font>
    <font>
      <b/>
      <sz val="10"/>
      <color indexed="56"/>
      <name val="Trebuchet MS"/>
      <family val="2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  <font>
      <u/>
      <sz val="11"/>
      <color indexed="8"/>
      <name val="Calibri"/>
      <family val="2"/>
    </font>
    <font>
      <i/>
      <sz val="11"/>
      <color theme="1" tint="0.499984740745262"/>
      <name val="Calibri"/>
      <family val="2"/>
      <scheme val="minor"/>
    </font>
    <font>
      <i/>
      <u/>
      <sz val="11"/>
      <color theme="1" tint="0.499984740745262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8" tint="-0.249977111117893"/>
      <name val="Calibri"/>
      <family val="2"/>
    </font>
    <font>
      <i/>
      <sz val="10"/>
      <color theme="1" tint="0.499984740745262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</font>
    <font>
      <b/>
      <sz val="11"/>
      <color indexed="8"/>
      <name val="Calibri"/>
      <family val="2"/>
    </font>
    <font>
      <sz val="11"/>
      <color theme="1" tint="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u/>
      <sz val="11"/>
      <color theme="1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DDEBF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4" fillId="6" borderId="0"/>
    <xf numFmtId="0" fontId="47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Alignment="1">
      <alignment horizontal="left"/>
    </xf>
    <xf numFmtId="0" fontId="1" fillId="2" borderId="2" xfId="0" applyFont="1" applyFill="1" applyBorder="1" applyAlignment="1" applyProtection="1">
      <alignment horizontal="left" vertical="center" wrapText="1"/>
    </xf>
    <xf numFmtId="0" fontId="3" fillId="4" borderId="2" xfId="0" applyFont="1" applyFill="1" applyBorder="1" applyAlignment="1" applyProtection="1">
      <alignment horizontal="left" vertical="center"/>
    </xf>
    <xf numFmtId="0" fontId="9" fillId="6" borderId="1" xfId="0" applyFont="1" applyFill="1" applyBorder="1" applyAlignment="1" applyProtection="1">
      <alignment horizontal="left" vertical="center"/>
    </xf>
    <xf numFmtId="0" fontId="9" fillId="6" borderId="2" xfId="0" applyFont="1" applyFill="1" applyBorder="1" applyAlignment="1" applyProtection="1">
      <alignment horizontal="left" vertical="center"/>
    </xf>
    <xf numFmtId="0" fontId="9" fillId="4" borderId="2" xfId="0" applyFont="1" applyFill="1" applyBorder="1" applyAlignment="1" applyProtection="1">
      <alignment horizontal="left" vertical="center"/>
    </xf>
    <xf numFmtId="0" fontId="10" fillId="0" borderId="0" xfId="0" applyFont="1" applyAlignment="1">
      <alignment horizontal="left"/>
    </xf>
    <xf numFmtId="165" fontId="10" fillId="0" borderId="2" xfId="1" applyNumberFormat="1" applyFont="1" applyFill="1" applyBorder="1" applyAlignment="1">
      <alignment horizontal="left"/>
    </xf>
    <xf numFmtId="165" fontId="10" fillId="0" borderId="2" xfId="0" applyNumberFormat="1" applyFont="1" applyFill="1" applyBorder="1" applyAlignment="1">
      <alignment horizontal="left"/>
    </xf>
    <xf numFmtId="165" fontId="8" fillId="2" borderId="2" xfId="0" applyNumberFormat="1" applyFont="1" applyFill="1" applyBorder="1" applyAlignment="1" applyProtection="1">
      <alignment horizontal="left" vertical="center" wrapText="1"/>
    </xf>
    <xf numFmtId="165" fontId="9" fillId="6" borderId="2" xfId="0" applyNumberFormat="1" applyFont="1" applyFill="1" applyBorder="1" applyAlignment="1" applyProtection="1">
      <alignment horizontal="left" vertical="center"/>
    </xf>
    <xf numFmtId="165" fontId="4" fillId="5" borderId="2" xfId="0" applyNumberFormat="1" applyFont="1" applyFill="1" applyBorder="1" applyAlignment="1" applyProtection="1">
      <alignment horizontal="left" vertical="center"/>
    </xf>
    <xf numFmtId="165" fontId="9" fillId="5" borderId="2" xfId="0" applyNumberFormat="1" applyFont="1" applyFill="1" applyBorder="1" applyAlignment="1" applyProtection="1">
      <alignment horizontal="left" vertical="center"/>
    </xf>
    <xf numFmtId="165" fontId="9" fillId="6" borderId="1" xfId="0" applyNumberFormat="1" applyFont="1" applyFill="1" applyBorder="1" applyAlignment="1" applyProtection="1">
      <alignment horizontal="left" vertical="center"/>
    </xf>
    <xf numFmtId="165" fontId="10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0" fontId="8" fillId="2" borderId="2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wrapText="1"/>
    </xf>
    <xf numFmtId="164" fontId="9" fillId="6" borderId="2" xfId="0" applyNumberFormat="1" applyFont="1" applyFill="1" applyBorder="1" applyAlignment="1" applyProtection="1">
      <alignment horizontal="left" vertical="center"/>
    </xf>
    <xf numFmtId="0" fontId="9" fillId="3" borderId="2" xfId="0" applyFont="1" applyFill="1" applyBorder="1" applyAlignment="1" applyProtection="1">
      <alignment horizontal="left" vertical="center"/>
    </xf>
    <xf numFmtId="0" fontId="0" fillId="0" borderId="2" xfId="0" applyBorder="1" applyAlignment="1">
      <alignment horizontal="left"/>
    </xf>
    <xf numFmtId="0" fontId="2" fillId="3" borderId="2" xfId="0" applyFont="1" applyFill="1" applyBorder="1" applyAlignment="1" applyProtection="1">
      <alignment horizontal="left" vertical="center"/>
    </xf>
    <xf numFmtId="164" fontId="5" fillId="6" borderId="2" xfId="0" applyNumberFormat="1" applyFont="1" applyFill="1" applyBorder="1" applyAlignment="1" applyProtection="1">
      <alignment horizontal="left" vertical="center"/>
    </xf>
    <xf numFmtId="44" fontId="4" fillId="5" borderId="2" xfId="0" applyNumberFormat="1" applyFont="1" applyFill="1" applyBorder="1" applyAlignment="1" applyProtection="1">
      <alignment horizontal="left" vertical="center"/>
    </xf>
    <xf numFmtId="44" fontId="9" fillId="5" borderId="2" xfId="0" applyNumberFormat="1" applyFont="1" applyFill="1" applyBorder="1" applyAlignment="1" applyProtection="1">
      <alignment horizontal="left" vertical="center"/>
    </xf>
    <xf numFmtId="164" fontId="9" fillId="6" borderId="1" xfId="0" applyNumberFormat="1" applyFont="1" applyFill="1" applyBorder="1" applyAlignment="1" applyProtection="1">
      <alignment horizontal="left" vertical="center"/>
    </xf>
    <xf numFmtId="0" fontId="11" fillId="0" borderId="0" xfId="0" applyFont="1" applyAlignment="1">
      <alignment horizontal="left"/>
    </xf>
    <xf numFmtId="0" fontId="9" fillId="6" borderId="1" xfId="0" applyFont="1" applyFill="1" applyBorder="1" applyAlignment="1" applyProtection="1">
      <alignment horizontal="left" vertical="top" wrapText="1"/>
    </xf>
    <xf numFmtId="164" fontId="9" fillId="6" borderId="1" xfId="0" applyNumberFormat="1" applyFont="1" applyFill="1" applyBorder="1" applyAlignment="1" applyProtection="1">
      <alignment horizontal="left" vertical="top" wrapText="1"/>
    </xf>
    <xf numFmtId="165" fontId="9" fillId="5" borderId="2" xfId="0" applyNumberFormat="1" applyFont="1" applyFill="1" applyBorder="1" applyAlignment="1" applyProtection="1">
      <alignment horizontal="left" vertical="top"/>
    </xf>
    <xf numFmtId="0" fontId="9" fillId="3" borderId="2" xfId="0" applyFont="1" applyFill="1" applyBorder="1" applyAlignment="1" applyProtection="1">
      <alignment horizontal="left" vertical="top"/>
    </xf>
    <xf numFmtId="0" fontId="0" fillId="0" borderId="0" xfId="0" applyAlignment="1">
      <alignment horizontal="left" vertical="top"/>
    </xf>
    <xf numFmtId="165" fontId="9" fillId="6" borderId="1" xfId="0" applyNumberFormat="1" applyFont="1" applyFill="1" applyBorder="1" applyAlignment="1" applyProtection="1">
      <alignment horizontal="left" vertical="top" wrapText="1"/>
    </xf>
    <xf numFmtId="0" fontId="9" fillId="6" borderId="0" xfId="0" applyFont="1" applyFill="1" applyBorder="1" applyAlignment="1" applyProtection="1">
      <alignment horizontal="left" vertical="top" wrapText="1"/>
    </xf>
    <xf numFmtId="164" fontId="9" fillId="6" borderId="0" xfId="0" applyNumberFormat="1" applyFont="1" applyFill="1" applyBorder="1" applyAlignment="1" applyProtection="1">
      <alignment horizontal="left" vertical="top" wrapText="1"/>
    </xf>
    <xf numFmtId="165" fontId="9" fillId="6" borderId="0" xfId="0" applyNumberFormat="1" applyFont="1" applyFill="1" applyBorder="1" applyAlignment="1" applyProtection="1">
      <alignment horizontal="left" vertical="top" wrapText="1"/>
    </xf>
    <xf numFmtId="165" fontId="9" fillId="5" borderId="0" xfId="0" applyNumberFormat="1" applyFont="1" applyFill="1" applyBorder="1" applyAlignment="1" applyProtection="1">
      <alignment horizontal="left" vertical="top"/>
    </xf>
    <xf numFmtId="0" fontId="9" fillId="3" borderId="0" xfId="0" applyFont="1" applyFill="1" applyBorder="1" applyAlignment="1" applyProtection="1">
      <alignment horizontal="left" vertical="top"/>
    </xf>
    <xf numFmtId="165" fontId="7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0" fillId="7" borderId="0" xfId="0" applyFill="1" applyAlignment="1">
      <alignment horizontal="left"/>
    </xf>
    <xf numFmtId="165" fontId="0" fillId="7" borderId="0" xfId="0" applyNumberFormat="1" applyFill="1" applyAlignment="1">
      <alignment horizontal="left"/>
    </xf>
    <xf numFmtId="6" fontId="0" fillId="0" borderId="0" xfId="0" applyNumberFormat="1" applyAlignment="1">
      <alignment horizontal="left"/>
    </xf>
    <xf numFmtId="0" fontId="9" fillId="3" borderId="0" xfId="0" applyFont="1" applyFill="1" applyBorder="1" applyAlignment="1" applyProtection="1">
      <alignment horizontal="left" vertical="center"/>
    </xf>
    <xf numFmtId="0" fontId="9" fillId="4" borderId="0" xfId="0" applyFont="1" applyFill="1" applyBorder="1" applyAlignment="1" applyProtection="1">
      <alignment horizontal="left" vertical="center"/>
    </xf>
    <xf numFmtId="164" fontId="9" fillId="6" borderId="0" xfId="0" applyNumberFormat="1" applyFont="1" applyFill="1" applyBorder="1" applyAlignment="1" applyProtection="1">
      <alignment horizontal="left" vertical="center"/>
    </xf>
    <xf numFmtId="44" fontId="9" fillId="5" borderId="0" xfId="0" applyNumberFormat="1" applyFont="1" applyFill="1" applyBorder="1" applyAlignment="1" applyProtection="1">
      <alignment horizontal="left" vertical="center"/>
    </xf>
    <xf numFmtId="165" fontId="9" fillId="5" borderId="0" xfId="0" applyNumberFormat="1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</xf>
    <xf numFmtId="165" fontId="10" fillId="0" borderId="0" xfId="0" applyNumberFormat="1" applyFont="1" applyFill="1" applyBorder="1" applyAlignment="1">
      <alignment horizontal="left"/>
    </xf>
    <xf numFmtId="0" fontId="9" fillId="6" borderId="0" xfId="0" applyFont="1" applyFill="1" applyBorder="1" applyAlignment="1" applyProtection="1">
      <alignment horizontal="left" vertical="center"/>
    </xf>
    <xf numFmtId="165" fontId="9" fillId="6" borderId="0" xfId="0" applyNumberFormat="1" applyFont="1" applyFill="1" applyBorder="1" applyAlignment="1" applyProtection="1">
      <alignment horizontal="left" vertical="center"/>
    </xf>
    <xf numFmtId="0" fontId="0" fillId="0" borderId="0" xfId="0" applyBorder="1" applyAlignment="1">
      <alignment horizontal="left"/>
    </xf>
    <xf numFmtId="0" fontId="3" fillId="4" borderId="0" xfId="0" applyFont="1" applyFill="1" applyBorder="1" applyAlignment="1" applyProtection="1">
      <alignment horizontal="left" vertical="center"/>
    </xf>
    <xf numFmtId="164" fontId="5" fillId="6" borderId="0" xfId="0" applyNumberFormat="1" applyFont="1" applyFill="1" applyBorder="1" applyAlignment="1" applyProtection="1">
      <alignment horizontal="left" vertical="center"/>
    </xf>
    <xf numFmtId="44" fontId="4" fillId="5" borderId="0" xfId="0" applyNumberFormat="1" applyFont="1" applyFill="1" applyBorder="1" applyAlignment="1" applyProtection="1">
      <alignment horizontal="left" vertical="center"/>
    </xf>
    <xf numFmtId="165" fontId="4" fillId="5" borderId="0" xfId="0" applyNumberFormat="1" applyFont="1" applyFill="1" applyBorder="1" applyAlignment="1" applyProtection="1">
      <alignment horizontal="left" vertical="center"/>
    </xf>
    <xf numFmtId="0" fontId="17" fillId="0" borderId="0" xfId="0" applyFont="1"/>
    <xf numFmtId="165" fontId="17" fillId="0" borderId="0" xfId="0" applyNumberFormat="1" applyFont="1"/>
    <xf numFmtId="0" fontId="13" fillId="0" borderId="0" xfId="0" applyFont="1" applyAlignment="1">
      <alignment horizontal="center"/>
    </xf>
    <xf numFmtId="14" fontId="0" fillId="0" borderId="0" xfId="0" applyNumberFormat="1"/>
    <xf numFmtId="44" fontId="0" fillId="0" borderId="0" xfId="0" applyNumberFormat="1"/>
    <xf numFmtId="165" fontId="0" fillId="0" borderId="0" xfId="0" applyNumberFormat="1"/>
    <xf numFmtId="44" fontId="0" fillId="0" borderId="0" xfId="1" applyFont="1"/>
    <xf numFmtId="0" fontId="18" fillId="0" borderId="0" xfId="0" applyFont="1"/>
    <xf numFmtId="44" fontId="18" fillId="0" borderId="0" xfId="1" applyFont="1"/>
    <xf numFmtId="44" fontId="0" fillId="0" borderId="0" xfId="0" applyNumberFormat="1" applyFont="1" applyBorder="1"/>
    <xf numFmtId="44" fontId="0" fillId="0" borderId="0" xfId="0" applyNumberFormat="1" applyFont="1"/>
    <xf numFmtId="0" fontId="1" fillId="0" borderId="2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left" wrapText="1"/>
    </xf>
    <xf numFmtId="44" fontId="9" fillId="6" borderId="2" xfId="1" applyFont="1" applyFill="1" applyBorder="1" applyAlignment="1" applyProtection="1">
      <alignment horizontal="left" vertical="center"/>
    </xf>
    <xf numFmtId="44" fontId="9" fillId="6" borderId="0" xfId="1" applyFont="1" applyFill="1" applyBorder="1" applyAlignment="1" applyProtection="1">
      <alignment horizontal="left" vertical="center"/>
    </xf>
    <xf numFmtId="44" fontId="9" fillId="6" borderId="1" xfId="1" applyFont="1" applyFill="1" applyBorder="1" applyAlignment="1" applyProtection="1">
      <alignment horizontal="left" vertical="center"/>
    </xf>
    <xf numFmtId="44" fontId="4" fillId="5" borderId="2" xfId="1" applyFont="1" applyFill="1" applyBorder="1" applyAlignment="1" applyProtection="1">
      <alignment horizontal="left" vertical="center"/>
    </xf>
    <xf numFmtId="44" fontId="4" fillId="5" borderId="0" xfId="1" applyFont="1" applyFill="1" applyBorder="1" applyAlignment="1" applyProtection="1">
      <alignment horizontal="left" vertical="center"/>
    </xf>
    <xf numFmtId="44" fontId="9" fillId="6" borderId="1" xfId="1" applyFont="1" applyFill="1" applyBorder="1" applyAlignment="1" applyProtection="1">
      <alignment horizontal="left" vertical="top" wrapText="1"/>
    </xf>
    <xf numFmtId="44" fontId="10" fillId="0" borderId="2" xfId="1" applyFont="1" applyFill="1" applyBorder="1" applyAlignment="1">
      <alignment horizontal="left"/>
    </xf>
    <xf numFmtId="44" fontId="9" fillId="5" borderId="2" xfId="1" applyFont="1" applyFill="1" applyBorder="1" applyAlignment="1" applyProtection="1">
      <alignment horizontal="left" vertical="center"/>
    </xf>
    <xf numFmtId="0" fontId="16" fillId="0" borderId="0" xfId="0" applyFont="1"/>
    <xf numFmtId="44" fontId="16" fillId="0" borderId="0" xfId="0" applyNumberFormat="1" applyFont="1"/>
    <xf numFmtId="0" fontId="19" fillId="0" borderId="0" xfId="0" applyFont="1"/>
    <xf numFmtId="44" fontId="19" fillId="0" borderId="0" xfId="0" applyNumberFormat="1" applyFont="1"/>
    <xf numFmtId="0" fontId="1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0" fillId="0" borderId="0" xfId="0" applyFont="1"/>
    <xf numFmtId="44" fontId="20" fillId="0" borderId="0" xfId="0" applyNumberFormat="1" applyFont="1"/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/>
    <xf numFmtId="44" fontId="21" fillId="0" borderId="0" xfId="0" applyNumberFormat="1" applyFont="1"/>
    <xf numFmtId="0" fontId="22" fillId="0" borderId="0" xfId="0" applyFont="1" applyAlignment="1">
      <alignment horizontal="left"/>
    </xf>
    <xf numFmtId="0" fontId="22" fillId="0" borderId="0" xfId="0" applyFont="1"/>
    <xf numFmtId="44" fontId="22" fillId="0" borderId="0" xfId="0" applyNumberFormat="1" applyFont="1"/>
    <xf numFmtId="0" fontId="0" fillId="0" borderId="0" xfId="0" applyFill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/>
    <xf numFmtId="44" fontId="23" fillId="0" borderId="0" xfId="0" applyNumberFormat="1" applyFont="1"/>
    <xf numFmtId="44" fontId="23" fillId="0" borderId="0" xfId="0" applyNumberFormat="1" applyFont="1" applyBorder="1"/>
    <xf numFmtId="165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0" fillId="0" borderId="0" xfId="0" applyFill="1"/>
    <xf numFmtId="44" fontId="0" fillId="0" borderId="0" xfId="1" applyFont="1" applyFill="1"/>
    <xf numFmtId="44" fontId="9" fillId="6" borderId="0" xfId="1" applyFont="1" applyFill="1" applyBorder="1" applyAlignment="1" applyProtection="1">
      <alignment horizontal="left" vertical="top" wrapText="1"/>
    </xf>
    <xf numFmtId="0" fontId="0" fillId="8" borderId="0" xfId="0" applyFill="1"/>
    <xf numFmtId="0" fontId="9" fillId="9" borderId="0" xfId="0" applyFont="1" applyFill="1" applyBorder="1" applyAlignment="1" applyProtection="1">
      <alignment horizontal="left" vertical="top" wrapText="1"/>
    </xf>
    <xf numFmtId="0" fontId="0" fillId="8" borderId="0" xfId="0" applyFill="1" applyBorder="1"/>
    <xf numFmtId="0" fontId="0" fillId="8" borderId="0" xfId="0" applyFill="1" applyBorder="1" applyAlignment="1">
      <alignment horizontal="left"/>
    </xf>
    <xf numFmtId="0" fontId="10" fillId="8" borderId="0" xfId="0" applyFont="1" applyFill="1" applyBorder="1" applyAlignment="1">
      <alignment horizontal="left"/>
    </xf>
    <xf numFmtId="0" fontId="20" fillId="8" borderId="0" xfId="0" applyFont="1" applyFill="1" applyBorder="1" applyAlignment="1">
      <alignment horizontal="left"/>
    </xf>
    <xf numFmtId="0" fontId="24" fillId="8" borderId="0" xfId="0" applyFont="1" applyFill="1" applyBorder="1" applyAlignment="1">
      <alignment horizontal="left"/>
    </xf>
    <xf numFmtId="0" fontId="22" fillId="8" borderId="0" xfId="0" applyFont="1" applyFill="1" applyBorder="1" applyAlignment="1">
      <alignment horizontal="left"/>
    </xf>
    <xf numFmtId="0" fontId="0" fillId="8" borderId="0" xfId="0" applyFill="1" applyBorder="1" applyAlignment="1">
      <alignment horizontal="left" vertical="top"/>
    </xf>
    <xf numFmtId="0" fontId="23" fillId="8" borderId="0" xfId="0" applyFont="1" applyFill="1" applyBorder="1"/>
    <xf numFmtId="0" fontId="0" fillId="8" borderId="0" xfId="0" applyFill="1" applyBorder="1" applyAlignment="1"/>
    <xf numFmtId="0" fontId="0" fillId="10" borderId="3" xfId="0" applyFill="1" applyBorder="1"/>
    <xf numFmtId="44" fontId="0" fillId="10" borderId="3" xfId="1" applyFont="1" applyFill="1" applyBorder="1" applyAlignment="1">
      <alignment horizontal="center" wrapText="1"/>
    </xf>
    <xf numFmtId="44" fontId="0" fillId="10" borderId="3" xfId="1" applyFont="1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7" fillId="10" borderId="4" xfId="0" applyFont="1" applyFill="1" applyBorder="1" applyAlignment="1">
      <alignment horizontal="left"/>
    </xf>
    <xf numFmtId="165" fontId="7" fillId="10" borderId="5" xfId="0" applyNumberFormat="1" applyFont="1" applyFill="1" applyBorder="1" applyAlignment="1">
      <alignment horizontal="left"/>
    </xf>
    <xf numFmtId="0" fontId="7" fillId="10" borderId="5" xfId="0" applyFont="1" applyFill="1" applyBorder="1" applyAlignment="1">
      <alignment horizontal="left"/>
    </xf>
    <xf numFmtId="0" fontId="7" fillId="10" borderId="6" xfId="0" applyFont="1" applyFill="1" applyBorder="1" applyAlignment="1">
      <alignment horizontal="left"/>
    </xf>
    <xf numFmtId="0" fontId="28" fillId="12" borderId="0" xfId="0" applyFont="1" applyFill="1" applyAlignment="1">
      <alignment horizontal="left" vertical="top"/>
    </xf>
    <xf numFmtId="0" fontId="28" fillId="12" borderId="0" xfId="0" applyFont="1" applyFill="1" applyAlignment="1">
      <alignment vertical="top"/>
    </xf>
    <xf numFmtId="0" fontId="24" fillId="8" borderId="0" xfId="0" applyFont="1" applyFill="1" applyAlignment="1">
      <alignment vertical="top"/>
    </xf>
    <xf numFmtId="0" fontId="24" fillId="8" borderId="0" xfId="0" applyFont="1" applyFill="1" applyAlignment="1">
      <alignment horizontal="center" vertical="top"/>
    </xf>
    <xf numFmtId="0" fontId="7" fillId="8" borderId="0" xfId="0" applyFont="1" applyFill="1" applyAlignment="1">
      <alignment horizontal="right" vertical="top"/>
    </xf>
    <xf numFmtId="0" fontId="0" fillId="8" borderId="0" xfId="0" applyFill="1" applyBorder="1" applyAlignment="1">
      <alignment horizontal="center"/>
    </xf>
    <xf numFmtId="0" fontId="16" fillId="8" borderId="0" xfId="0" applyFont="1" applyFill="1" applyAlignment="1">
      <alignment horizontal="left" vertical="top"/>
    </xf>
    <xf numFmtId="166" fontId="24" fillId="8" borderId="0" xfId="0" applyNumberFormat="1" applyFont="1" applyFill="1" applyAlignment="1">
      <alignment horizontal="right" vertical="top"/>
    </xf>
    <xf numFmtId="0" fontId="29" fillId="8" borderId="0" xfId="0" applyFont="1" applyFill="1"/>
    <xf numFmtId="0" fontId="0" fillId="10" borderId="3" xfId="0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167" fontId="0" fillId="0" borderId="3" xfId="0" applyNumberFormat="1" applyBorder="1" applyAlignment="1">
      <alignment horizontal="center"/>
    </xf>
    <xf numFmtId="2" fontId="0" fillId="0" borderId="3" xfId="2" applyNumberFormat="1" applyFont="1" applyBorder="1" applyAlignment="1">
      <alignment horizontal="center"/>
    </xf>
    <xf numFmtId="0" fontId="30" fillId="8" borderId="0" xfId="0" applyFont="1" applyFill="1"/>
    <xf numFmtId="0" fontId="31" fillId="8" borderId="0" xfId="0" applyFont="1" applyFill="1"/>
    <xf numFmtId="0" fontId="24" fillId="0" borderId="0" xfId="0" applyFont="1"/>
    <xf numFmtId="3" fontId="7" fillId="10" borderId="5" xfId="0" applyNumberFormat="1" applyFont="1" applyFill="1" applyBorder="1" applyAlignment="1">
      <alignment horizontal="right"/>
    </xf>
    <xf numFmtId="44" fontId="7" fillId="10" borderId="5" xfId="0" applyNumberFormat="1" applyFont="1" applyFill="1" applyBorder="1" applyAlignment="1">
      <alignment horizontal="right"/>
    </xf>
    <xf numFmtId="0" fontId="0" fillId="8" borderId="7" xfId="0" applyFill="1" applyBorder="1" applyAlignment="1">
      <alignment horizontal="left"/>
    </xf>
    <xf numFmtId="44" fontId="9" fillId="9" borderId="8" xfId="1" applyFont="1" applyFill="1" applyBorder="1" applyAlignment="1" applyProtection="1">
      <alignment horizontal="left" vertical="center"/>
    </xf>
    <xf numFmtId="0" fontId="0" fillId="8" borderId="8" xfId="0" applyFill="1" applyBorder="1" applyAlignment="1">
      <alignment horizontal="left"/>
    </xf>
    <xf numFmtId="0" fontId="9" fillId="9" borderId="8" xfId="0" applyFont="1" applyFill="1" applyBorder="1" applyAlignment="1" applyProtection="1">
      <alignment horizontal="left" vertical="center"/>
    </xf>
    <xf numFmtId="0" fontId="0" fillId="8" borderId="10" xfId="0" applyFill="1" applyBorder="1" applyAlignment="1">
      <alignment horizontal="left"/>
    </xf>
    <xf numFmtId="44" fontId="9" fillId="9" borderId="11" xfId="1" applyFont="1" applyFill="1" applyBorder="1" applyAlignment="1" applyProtection="1">
      <alignment horizontal="left" vertical="center"/>
    </xf>
    <xf numFmtId="0" fontId="0" fillId="8" borderId="11" xfId="0" applyFill="1" applyBorder="1" applyAlignment="1">
      <alignment horizontal="left"/>
    </xf>
    <xf numFmtId="0" fontId="9" fillId="9" borderId="11" xfId="0" applyFont="1" applyFill="1" applyBorder="1" applyAlignment="1" applyProtection="1">
      <alignment horizontal="left" vertical="center"/>
    </xf>
    <xf numFmtId="44" fontId="0" fillId="8" borderId="11" xfId="0" applyNumberFormat="1" applyFill="1" applyBorder="1"/>
    <xf numFmtId="0" fontId="0" fillId="8" borderId="11" xfId="0" applyFill="1" applyBorder="1"/>
    <xf numFmtId="0" fontId="20" fillId="8" borderId="10" xfId="0" applyFont="1" applyFill="1" applyBorder="1" applyAlignment="1">
      <alignment horizontal="left"/>
    </xf>
    <xf numFmtId="0" fontId="20" fillId="8" borderId="11" xfId="0" applyFont="1" applyFill="1" applyBorder="1"/>
    <xf numFmtId="0" fontId="22" fillId="8" borderId="10" xfId="0" applyFont="1" applyFill="1" applyBorder="1" applyAlignment="1">
      <alignment horizontal="left"/>
    </xf>
    <xf numFmtId="0" fontId="22" fillId="8" borderId="11" xfId="0" applyFont="1" applyFill="1" applyBorder="1"/>
    <xf numFmtId="0" fontId="21" fillId="8" borderId="13" xfId="0" applyFont="1" applyFill="1" applyBorder="1" applyAlignment="1">
      <alignment horizontal="left"/>
    </xf>
    <xf numFmtId="0" fontId="21" fillId="8" borderId="14" xfId="0" applyFont="1" applyFill="1" applyBorder="1"/>
    <xf numFmtId="0" fontId="10" fillId="8" borderId="7" xfId="0" applyFont="1" applyFill="1" applyBorder="1" applyAlignment="1">
      <alignment horizontal="left"/>
    </xf>
    <xf numFmtId="0" fontId="10" fillId="8" borderId="10" xfId="0" applyFont="1" applyFill="1" applyBorder="1" applyAlignment="1">
      <alignment horizontal="left"/>
    </xf>
    <xf numFmtId="44" fontId="4" fillId="9" borderId="8" xfId="1" applyFont="1" applyFill="1" applyBorder="1" applyAlignment="1" applyProtection="1">
      <alignment horizontal="left" vertical="center"/>
    </xf>
    <xf numFmtId="0" fontId="2" fillId="9" borderId="8" xfId="0" applyFont="1" applyFill="1" applyBorder="1" applyAlignment="1" applyProtection="1">
      <alignment horizontal="left" vertical="center"/>
    </xf>
    <xf numFmtId="44" fontId="4" fillId="9" borderId="11" xfId="1" applyFont="1" applyFill="1" applyBorder="1" applyAlignment="1" applyProtection="1">
      <alignment horizontal="left" vertical="center"/>
    </xf>
    <xf numFmtId="0" fontId="2" fillId="9" borderId="11" xfId="0" applyFont="1" applyFill="1" applyBorder="1" applyAlignment="1" applyProtection="1">
      <alignment horizontal="left" vertical="center"/>
    </xf>
    <xf numFmtId="0" fontId="20" fillId="8" borderId="7" xfId="0" applyFont="1" applyFill="1" applyBorder="1" applyAlignment="1">
      <alignment horizontal="left"/>
    </xf>
    <xf numFmtId="0" fontId="20" fillId="8" borderId="8" xfId="0" applyFont="1" applyFill="1" applyBorder="1"/>
    <xf numFmtId="0" fontId="0" fillId="8" borderId="10" xfId="0" applyFill="1" applyBorder="1" applyAlignment="1">
      <alignment horizontal="left" vertical="top"/>
    </xf>
    <xf numFmtId="44" fontId="10" fillId="8" borderId="11" xfId="1" applyFont="1" applyFill="1" applyBorder="1" applyAlignment="1">
      <alignment horizontal="left"/>
    </xf>
    <xf numFmtId="0" fontId="10" fillId="8" borderId="11" xfId="0" applyFont="1" applyFill="1" applyBorder="1" applyAlignment="1">
      <alignment horizontal="left"/>
    </xf>
    <xf numFmtId="44" fontId="0" fillId="8" borderId="11" xfId="1" applyFont="1" applyFill="1" applyBorder="1"/>
    <xf numFmtId="0" fontId="23" fillId="8" borderId="10" xfId="0" applyFont="1" applyFill="1" applyBorder="1" applyAlignment="1">
      <alignment horizontal="left"/>
    </xf>
    <xf numFmtId="44" fontId="23" fillId="8" borderId="11" xfId="0" applyNumberFormat="1" applyFont="1" applyFill="1" applyBorder="1"/>
    <xf numFmtId="0" fontId="23" fillId="8" borderId="11" xfId="0" applyFont="1" applyFill="1" applyBorder="1"/>
    <xf numFmtId="44" fontId="0" fillId="8" borderId="11" xfId="0" applyNumberFormat="1" applyFont="1" applyFill="1" applyBorder="1"/>
    <xf numFmtId="0" fontId="16" fillId="8" borderId="10" xfId="0" applyFont="1" applyFill="1" applyBorder="1" applyAlignment="1">
      <alignment horizontal="left"/>
    </xf>
    <xf numFmtId="44" fontId="16" fillId="8" borderId="11" xfId="0" applyNumberFormat="1" applyFont="1" applyFill="1" applyBorder="1"/>
    <xf numFmtId="0" fontId="16" fillId="8" borderId="11" xfId="0" applyFont="1" applyFill="1" applyBorder="1"/>
    <xf numFmtId="0" fontId="19" fillId="8" borderId="10" xfId="0" applyFont="1" applyFill="1" applyBorder="1" applyAlignment="1">
      <alignment horizontal="left"/>
    </xf>
    <xf numFmtId="44" fontId="19" fillId="8" borderId="11" xfId="0" applyNumberFormat="1" applyFont="1" applyFill="1" applyBorder="1"/>
    <xf numFmtId="0" fontId="19" fillId="8" borderId="11" xfId="0" applyFont="1" applyFill="1" applyBorder="1"/>
    <xf numFmtId="44" fontId="9" fillId="9" borderId="11" xfId="0" applyNumberFormat="1" applyFont="1" applyFill="1" applyBorder="1" applyAlignment="1" applyProtection="1">
      <alignment horizontal="left" vertical="center"/>
    </xf>
    <xf numFmtId="0" fontId="7" fillId="10" borderId="5" xfId="0" applyFont="1" applyFill="1" applyBorder="1" applyAlignment="1">
      <alignment horizontal="center"/>
    </xf>
    <xf numFmtId="0" fontId="7" fillId="8" borderId="0" xfId="0" applyFont="1" applyFill="1" applyAlignment="1">
      <alignment horizontal="right"/>
    </xf>
    <xf numFmtId="6" fontId="16" fillId="8" borderId="0" xfId="0" applyNumberFormat="1" applyFont="1" applyFill="1" applyAlignment="1">
      <alignment horizontal="left" vertical="top" wrapText="1"/>
    </xf>
    <xf numFmtId="0" fontId="13" fillId="8" borderId="0" xfId="0" applyFont="1" applyFill="1" applyAlignment="1">
      <alignment horizontal="right" vertical="top" wrapText="1"/>
    </xf>
    <xf numFmtId="0" fontId="13" fillId="8" borderId="0" xfId="0" applyFont="1" applyFill="1" applyAlignment="1">
      <alignment vertical="top" wrapText="1"/>
    </xf>
    <xf numFmtId="0" fontId="0" fillId="8" borderId="0" xfId="0" applyFill="1" applyAlignment="1">
      <alignment vertical="top" wrapText="1"/>
    </xf>
    <xf numFmtId="0" fontId="7" fillId="13" borderId="16" xfId="0" applyFont="1" applyFill="1" applyBorder="1" applyAlignment="1">
      <alignment horizontal="center" wrapText="1"/>
    </xf>
    <xf numFmtId="0" fontId="7" fillId="10" borderId="4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0" fontId="24" fillId="8" borderId="3" xfId="0" applyFont="1" applyFill="1" applyBorder="1"/>
    <xf numFmtId="0" fontId="24" fillId="8" borderId="3" xfId="0" applyFont="1" applyFill="1" applyBorder="1" applyAlignment="1">
      <alignment horizontal="right"/>
    </xf>
    <xf numFmtId="0" fontId="0" fillId="8" borderId="3" xfId="0" applyFill="1" applyBorder="1"/>
    <xf numFmtId="0" fontId="0" fillId="8" borderId="3" xfId="0" applyFill="1" applyBorder="1" applyAlignment="1">
      <alignment horizontal="right"/>
    </xf>
    <xf numFmtId="0" fontId="33" fillId="8" borderId="0" xfId="0" applyFont="1" applyFill="1" applyAlignment="1">
      <alignment vertical="top"/>
    </xf>
    <xf numFmtId="0" fontId="24" fillId="8" borderId="16" xfId="0" applyFont="1" applyFill="1" applyBorder="1"/>
    <xf numFmtId="0" fontId="7" fillId="10" borderId="4" xfId="0" applyFont="1" applyFill="1" applyBorder="1"/>
    <xf numFmtId="0" fontId="7" fillId="10" borderId="5" xfId="0" applyFont="1" applyFill="1" applyBorder="1"/>
    <xf numFmtId="0" fontId="7" fillId="10" borderId="6" xfId="0" applyFont="1" applyFill="1" applyBorder="1" applyAlignment="1">
      <alignment horizontal="right"/>
    </xf>
    <xf numFmtId="0" fontId="34" fillId="8" borderId="0" xfId="0" applyFont="1" applyFill="1"/>
    <xf numFmtId="0" fontId="35" fillId="8" borderId="0" xfId="0" applyFont="1" applyFill="1" applyAlignment="1">
      <alignment horizontal="left"/>
    </xf>
    <xf numFmtId="7" fontId="24" fillId="8" borderId="0" xfId="0" applyNumberFormat="1" applyFont="1" applyFill="1" applyAlignment="1">
      <alignment horizontal="left" vertical="top" wrapText="1"/>
    </xf>
    <xf numFmtId="0" fontId="11" fillId="9" borderId="8" xfId="0" applyFont="1" applyFill="1" applyBorder="1" applyAlignment="1" applyProtection="1">
      <alignment horizontal="left" vertical="center"/>
    </xf>
    <xf numFmtId="0" fontId="11" fillId="9" borderId="8" xfId="0" applyFont="1" applyFill="1" applyBorder="1" applyAlignment="1" applyProtection="1">
      <alignment horizontal="center" vertical="center"/>
    </xf>
    <xf numFmtId="0" fontId="11" fillId="9" borderId="17" xfId="0" applyFont="1" applyFill="1" applyBorder="1" applyAlignment="1" applyProtection="1">
      <alignment horizontal="left" vertical="center"/>
    </xf>
    <xf numFmtId="0" fontId="11" fillId="9" borderId="11" xfId="0" applyFont="1" applyFill="1" applyBorder="1" applyAlignment="1" applyProtection="1">
      <alignment horizontal="left" vertical="center"/>
    </xf>
    <xf numFmtId="0" fontId="11" fillId="9" borderId="11" xfId="0" applyFont="1" applyFill="1" applyBorder="1" applyAlignment="1" applyProtection="1">
      <alignment horizontal="center" vertical="center"/>
    </xf>
    <xf numFmtId="0" fontId="11" fillId="9" borderId="18" xfId="0" applyFont="1" applyFill="1" applyBorder="1" applyAlignment="1" applyProtection="1">
      <alignment horizontal="left" vertical="center"/>
    </xf>
    <xf numFmtId="0" fontId="24" fillId="8" borderId="11" xfId="0" applyFont="1" applyFill="1" applyBorder="1"/>
    <xf numFmtId="0" fontId="24" fillId="8" borderId="11" xfId="0" applyFont="1" applyFill="1" applyBorder="1" applyAlignment="1">
      <alignment horizontal="center"/>
    </xf>
    <xf numFmtId="0" fontId="24" fillId="8" borderId="18" xfId="0" applyFont="1" applyFill="1" applyBorder="1" applyAlignment="1">
      <alignment horizontal="left"/>
    </xf>
    <xf numFmtId="0" fontId="11" fillId="8" borderId="11" xfId="0" applyFont="1" applyFill="1" applyBorder="1" applyAlignment="1">
      <alignment horizontal="left"/>
    </xf>
    <xf numFmtId="0" fontId="11" fillId="8" borderId="11" xfId="0" applyFont="1" applyFill="1" applyBorder="1" applyAlignment="1">
      <alignment horizontal="center"/>
    </xf>
    <xf numFmtId="0" fontId="11" fillId="8" borderId="18" xfId="0" applyFont="1" applyFill="1" applyBorder="1" applyAlignment="1">
      <alignment horizontal="left"/>
    </xf>
    <xf numFmtId="0" fontId="24" fillId="8" borderId="9" xfId="0" applyFont="1" applyFill="1" applyBorder="1" applyAlignment="1">
      <alignment horizontal="left"/>
    </xf>
    <xf numFmtId="0" fontId="24" fillId="8" borderId="12" xfId="0" applyFont="1" applyFill="1" applyBorder="1" applyAlignment="1">
      <alignment horizontal="left"/>
    </xf>
    <xf numFmtId="0" fontId="24" fillId="8" borderId="12" xfId="0" applyFont="1" applyFill="1" applyBorder="1"/>
    <xf numFmtId="0" fontId="11" fillId="8" borderId="9" xfId="0" applyFont="1" applyFill="1" applyBorder="1" applyAlignment="1">
      <alignment horizontal="left"/>
    </xf>
    <xf numFmtId="0" fontId="24" fillId="8" borderId="12" xfId="0" applyFont="1" applyFill="1" applyBorder="1" applyAlignment="1">
      <alignment horizontal="left" vertical="top"/>
    </xf>
    <xf numFmtId="0" fontId="11" fillId="8" borderId="12" xfId="0" applyFont="1" applyFill="1" applyBorder="1" applyAlignment="1">
      <alignment horizontal="left"/>
    </xf>
    <xf numFmtId="0" fontId="31" fillId="8" borderId="12" xfId="0" applyFont="1" applyFill="1" applyBorder="1" applyAlignment="1">
      <alignment horizontal="left"/>
    </xf>
    <xf numFmtId="0" fontId="36" fillId="8" borderId="0" xfId="0" applyFont="1" applyFill="1"/>
    <xf numFmtId="0" fontId="34" fillId="8" borderId="0" xfId="0" applyFont="1" applyFill="1" applyAlignment="1">
      <alignment horizontal="right"/>
    </xf>
    <xf numFmtId="3" fontId="0" fillId="8" borderId="3" xfId="0" applyNumberFormat="1" applyFill="1" applyBorder="1"/>
    <xf numFmtId="165" fontId="24" fillId="0" borderId="3" xfId="0" applyNumberFormat="1" applyFont="1" applyBorder="1"/>
    <xf numFmtId="165" fontId="7" fillId="10" borderId="6" xfId="0" applyNumberFormat="1" applyFont="1" applyFill="1" applyBorder="1"/>
    <xf numFmtId="3" fontId="24" fillId="0" borderId="3" xfId="0" applyNumberFormat="1" applyFont="1" applyBorder="1"/>
    <xf numFmtId="3" fontId="7" fillId="10" borderId="6" xfId="0" applyNumberFormat="1" applyFont="1" applyFill="1" applyBorder="1"/>
    <xf numFmtId="4" fontId="24" fillId="0" borderId="3" xfId="0" applyNumberFormat="1" applyFont="1" applyBorder="1"/>
    <xf numFmtId="4" fontId="7" fillId="10" borderId="6" xfId="0" applyNumberFormat="1" applyFont="1" applyFill="1" applyBorder="1"/>
    <xf numFmtId="0" fontId="37" fillId="8" borderId="0" xfId="0" applyFont="1" applyFill="1"/>
    <xf numFmtId="37" fontId="24" fillId="8" borderId="0" xfId="0" applyNumberFormat="1" applyFont="1" applyFill="1" applyAlignment="1">
      <alignment horizontal="left" vertical="top" wrapText="1"/>
    </xf>
    <xf numFmtId="0" fontId="38" fillId="8" borderId="0" xfId="0" applyFont="1" applyFill="1"/>
    <xf numFmtId="0" fontId="0" fillId="8" borderId="0" xfId="0" applyFill="1" applyAlignment="1">
      <alignment horizontal="center"/>
    </xf>
    <xf numFmtId="0" fontId="13" fillId="8" borderId="0" xfId="0" applyFont="1" applyFill="1"/>
    <xf numFmtId="0" fontId="30" fillId="8" borderId="0" xfId="0" applyFont="1" applyFill="1" applyAlignment="1">
      <alignment horizontal="right"/>
    </xf>
    <xf numFmtId="169" fontId="0" fillId="8" borderId="3" xfId="0" applyNumberFormat="1" applyFill="1" applyBorder="1"/>
    <xf numFmtId="168" fontId="0" fillId="8" borderId="3" xfId="0" applyNumberFormat="1" applyFill="1" applyBorder="1" applyAlignment="1">
      <alignment horizontal="right"/>
    </xf>
    <xf numFmtId="0" fontId="39" fillId="8" borderId="0" xfId="0" applyFont="1" applyFill="1" applyAlignment="1">
      <alignment vertical="top"/>
    </xf>
    <xf numFmtId="169" fontId="0" fillId="8" borderId="3" xfId="0" applyNumberFormat="1" applyFill="1" applyBorder="1" applyAlignment="1">
      <alignment vertical="top"/>
    </xf>
    <xf numFmtId="168" fontId="0" fillId="8" borderId="3" xfId="0" applyNumberFormat="1" applyFill="1" applyBorder="1" applyAlignment="1">
      <alignment horizontal="right" vertical="top"/>
    </xf>
    <xf numFmtId="0" fontId="0" fillId="13" borderId="3" xfId="0" applyFill="1" applyBorder="1"/>
    <xf numFmtId="0" fontId="0" fillId="13" borderId="3" xfId="0" applyFill="1" applyBorder="1" applyAlignment="1">
      <alignment horizontal="center"/>
    </xf>
    <xf numFmtId="0" fontId="7" fillId="10" borderId="3" xfId="0" applyFont="1" applyFill="1" applyBorder="1"/>
    <xf numFmtId="169" fontId="7" fillId="10" borderId="3" xfId="0" applyNumberFormat="1" applyFont="1" applyFill="1" applyBorder="1"/>
    <xf numFmtId="168" fontId="7" fillId="10" borderId="3" xfId="0" applyNumberFormat="1" applyFont="1" applyFill="1" applyBorder="1" applyAlignment="1">
      <alignment horizontal="right"/>
    </xf>
    <xf numFmtId="0" fontId="0" fillId="14" borderId="16" xfId="0" applyFill="1" applyBorder="1"/>
    <xf numFmtId="0" fontId="0" fillId="14" borderId="20" xfId="0" applyFill="1" applyBorder="1"/>
    <xf numFmtId="0" fontId="0" fillId="14" borderId="21" xfId="0" applyFill="1" applyBorder="1"/>
    <xf numFmtId="0" fontId="23" fillId="8" borderId="11" xfId="0" applyFont="1" applyFill="1" applyBorder="1" applyAlignment="1">
      <alignment horizontal="center"/>
    </xf>
    <xf numFmtId="0" fontId="23" fillId="8" borderId="18" xfId="0" applyFont="1" applyFill="1" applyBorder="1" applyAlignment="1">
      <alignment horizontal="left"/>
    </xf>
    <xf numFmtId="0" fontId="19" fillId="8" borderId="11" xfId="0" applyFont="1" applyFill="1" applyBorder="1" applyAlignment="1">
      <alignment horizontal="center"/>
    </xf>
    <xf numFmtId="0" fontId="19" fillId="8" borderId="18" xfId="0" applyFont="1" applyFill="1" applyBorder="1" applyAlignment="1">
      <alignment horizontal="left"/>
    </xf>
    <xf numFmtId="0" fontId="19" fillId="8" borderId="12" xfId="0" applyFont="1" applyFill="1" applyBorder="1"/>
    <xf numFmtId="0" fontId="16" fillId="8" borderId="11" xfId="0" applyFont="1" applyFill="1" applyBorder="1" applyAlignment="1">
      <alignment horizontal="center"/>
    </xf>
    <xf numFmtId="0" fontId="16" fillId="8" borderId="18" xfId="0" applyFont="1" applyFill="1" applyBorder="1" applyAlignment="1">
      <alignment horizontal="left"/>
    </xf>
    <xf numFmtId="0" fontId="16" fillId="8" borderId="12" xfId="0" applyFont="1" applyFill="1" applyBorder="1"/>
    <xf numFmtId="0" fontId="20" fillId="8" borderId="11" xfId="0" applyFont="1" applyFill="1" applyBorder="1" applyAlignment="1">
      <alignment horizontal="center"/>
    </xf>
    <xf numFmtId="0" fontId="20" fillId="8" borderId="18" xfId="0" applyFont="1" applyFill="1" applyBorder="1" applyAlignment="1">
      <alignment horizontal="left"/>
    </xf>
    <xf numFmtId="0" fontId="20" fillId="8" borderId="12" xfId="0" applyFont="1" applyFill="1" applyBorder="1" applyAlignment="1">
      <alignment horizontal="left"/>
    </xf>
    <xf numFmtId="0" fontId="40" fillId="8" borderId="11" xfId="0" applyFont="1" applyFill="1" applyBorder="1"/>
    <xf numFmtId="0" fontId="40" fillId="8" borderId="12" xfId="0" applyFont="1" applyFill="1" applyBorder="1" applyAlignment="1">
      <alignment horizontal="left"/>
    </xf>
    <xf numFmtId="0" fontId="22" fillId="8" borderId="11" xfId="0" applyFont="1" applyFill="1" applyBorder="1" applyAlignment="1">
      <alignment horizontal="center"/>
    </xf>
    <xf numFmtId="0" fontId="22" fillId="8" borderId="18" xfId="0" applyFont="1" applyFill="1" applyBorder="1" applyAlignment="1">
      <alignment horizontal="left"/>
    </xf>
    <xf numFmtId="0" fontId="22" fillId="8" borderId="12" xfId="0" applyFont="1" applyFill="1" applyBorder="1"/>
    <xf numFmtId="0" fontId="21" fillId="8" borderId="14" xfId="0" applyFont="1" applyFill="1" applyBorder="1" applyAlignment="1">
      <alignment horizontal="center"/>
    </xf>
    <xf numFmtId="0" fontId="21" fillId="8" borderId="19" xfId="0" applyFont="1" applyFill="1" applyBorder="1" applyAlignment="1">
      <alignment horizontal="left"/>
    </xf>
    <xf numFmtId="0" fontId="21" fillId="8" borderId="15" xfId="0" applyFont="1" applyFill="1" applyBorder="1" applyAlignment="1">
      <alignment horizontal="left"/>
    </xf>
    <xf numFmtId="44" fontId="20" fillId="8" borderId="11" xfId="0" applyNumberFormat="1" applyFont="1" applyFill="1" applyBorder="1" applyAlignment="1">
      <alignment horizontal="left"/>
    </xf>
    <xf numFmtId="44" fontId="22" fillId="8" borderId="11" xfId="0" applyNumberFormat="1" applyFont="1" applyFill="1" applyBorder="1" applyAlignment="1">
      <alignment horizontal="left"/>
    </xf>
    <xf numFmtId="44" fontId="21" fillId="8" borderId="14" xfId="0" applyNumberFormat="1" applyFont="1" applyFill="1" applyBorder="1" applyAlignment="1">
      <alignment horizontal="left"/>
    </xf>
    <xf numFmtId="44" fontId="20" fillId="8" borderId="8" xfId="0" applyNumberFormat="1" applyFont="1" applyFill="1" applyBorder="1" applyAlignment="1">
      <alignment horizontal="left"/>
    </xf>
    <xf numFmtId="44" fontId="25" fillId="9" borderId="11" xfId="1" applyFont="1" applyFill="1" applyBorder="1" applyAlignment="1" applyProtection="1">
      <alignment horizontal="left" vertical="center"/>
    </xf>
    <xf numFmtId="44" fontId="26" fillId="9" borderId="11" xfId="1" applyFont="1" applyFill="1" applyBorder="1" applyAlignment="1" applyProtection="1">
      <alignment horizontal="left" vertical="center"/>
    </xf>
    <xf numFmtId="44" fontId="27" fillId="9" borderId="11" xfId="1" applyFont="1" applyFill="1" applyBorder="1" applyAlignment="1" applyProtection="1">
      <alignment horizontal="left" vertical="center"/>
    </xf>
    <xf numFmtId="44" fontId="8" fillId="11" borderId="5" xfId="1" applyFont="1" applyFill="1" applyBorder="1" applyAlignment="1" applyProtection="1">
      <alignment horizontal="left" vertical="center"/>
    </xf>
    <xf numFmtId="0" fontId="40" fillId="8" borderId="10" xfId="0" applyFont="1" applyFill="1" applyBorder="1" applyAlignment="1">
      <alignment horizontal="left"/>
    </xf>
    <xf numFmtId="44" fontId="41" fillId="9" borderId="11" xfId="1" applyFont="1" applyFill="1" applyBorder="1" applyAlignment="1" applyProtection="1">
      <alignment horizontal="left" vertical="center"/>
    </xf>
    <xf numFmtId="0" fontId="40" fillId="8" borderId="11" xfId="0" applyFont="1" applyFill="1" applyBorder="1" applyAlignment="1">
      <alignment horizontal="left"/>
    </xf>
    <xf numFmtId="0" fontId="41" fillId="9" borderId="11" xfId="0" applyFont="1" applyFill="1" applyBorder="1" applyAlignment="1" applyProtection="1">
      <alignment horizontal="left" vertical="center"/>
    </xf>
    <xf numFmtId="0" fontId="41" fillId="9" borderId="11" xfId="0" applyFont="1" applyFill="1" applyBorder="1" applyAlignment="1" applyProtection="1">
      <alignment horizontal="center" vertical="center"/>
    </xf>
    <xf numFmtId="0" fontId="41" fillId="9" borderId="18" xfId="0" applyFont="1" applyFill="1" applyBorder="1" applyAlignment="1" applyProtection="1">
      <alignment horizontal="left" vertical="center"/>
    </xf>
    <xf numFmtId="0" fontId="42" fillId="8" borderId="0" xfId="0" applyFont="1" applyFill="1"/>
    <xf numFmtId="0" fontId="42" fillId="8" borderId="0" xfId="0" applyFont="1" applyFill="1" applyAlignment="1">
      <alignment vertical="top" wrapText="1"/>
    </xf>
    <xf numFmtId="0" fontId="42" fillId="8" borderId="0" xfId="0" applyFont="1" applyFill="1" applyAlignment="1">
      <alignment vertical="top"/>
    </xf>
    <xf numFmtId="169" fontId="24" fillId="8" borderId="3" xfId="0" applyNumberFormat="1" applyFont="1" applyFill="1" applyBorder="1"/>
    <xf numFmtId="168" fontId="24" fillId="8" borderId="3" xfId="0" applyNumberFormat="1" applyFont="1" applyFill="1" applyBorder="1" applyAlignment="1">
      <alignment horizontal="right"/>
    </xf>
    <xf numFmtId="169" fontId="43" fillId="10" borderId="3" xfId="0" applyNumberFormat="1" applyFont="1" applyFill="1" applyBorder="1"/>
    <xf numFmtId="168" fontId="43" fillId="10" borderId="3" xfId="0" applyNumberFormat="1" applyFont="1" applyFill="1" applyBorder="1" applyAlignment="1">
      <alignment horizontal="right"/>
    </xf>
    <xf numFmtId="169" fontId="24" fillId="8" borderId="3" xfId="0" applyNumberFormat="1" applyFont="1" applyFill="1" applyBorder="1" applyAlignment="1">
      <alignment vertical="top"/>
    </xf>
    <xf numFmtId="168" fontId="24" fillId="8" borderId="3" xfId="0" applyNumberFormat="1" applyFont="1" applyFill="1" applyBorder="1" applyAlignment="1">
      <alignment horizontal="right" vertical="top"/>
    </xf>
    <xf numFmtId="0" fontId="32" fillId="8" borderId="0" xfId="0" applyFont="1" applyFill="1" applyAlignment="1">
      <alignment vertical="top"/>
    </xf>
    <xf numFmtId="9" fontId="24" fillId="0" borderId="3" xfId="2" applyFont="1" applyBorder="1"/>
    <xf numFmtId="9" fontId="7" fillId="10" borderId="6" xfId="2" applyFont="1" applyFill="1" applyBorder="1"/>
    <xf numFmtId="9" fontId="24" fillId="15" borderId="3" xfId="2" applyFont="1" applyFill="1" applyBorder="1"/>
    <xf numFmtId="0" fontId="24" fillId="8" borderId="3" xfId="0" applyFont="1" applyFill="1" applyBorder="1" applyAlignment="1">
      <alignment vertical="top"/>
    </xf>
    <xf numFmtId="0" fontId="0" fillId="8" borderId="3" xfId="0" applyFont="1" applyFill="1" applyBorder="1" applyAlignment="1">
      <alignment vertical="top"/>
    </xf>
    <xf numFmtId="0" fontId="7" fillId="16" borderId="16" xfId="0" applyFont="1" applyFill="1" applyBorder="1" applyAlignment="1">
      <alignment horizontal="center" wrapText="1"/>
    </xf>
    <xf numFmtId="0" fontId="46" fillId="8" borderId="3" xfId="0" applyFont="1" applyFill="1" applyBorder="1" applyAlignment="1"/>
    <xf numFmtId="169" fontId="46" fillId="8" borderId="3" xfId="0" applyNumberFormat="1" applyFont="1" applyFill="1" applyBorder="1"/>
    <xf numFmtId="168" fontId="46" fillId="8" borderId="3" xfId="0" applyNumberFormat="1" applyFont="1" applyFill="1" applyBorder="1" applyAlignment="1">
      <alignment horizontal="right"/>
    </xf>
    <xf numFmtId="170" fontId="24" fillId="8" borderId="0" xfId="0" applyNumberFormat="1" applyFont="1" applyFill="1" applyAlignment="1">
      <alignment horizontal="right" vertical="top"/>
    </xf>
    <xf numFmtId="0" fontId="7" fillId="10" borderId="3" xfId="0" applyFont="1" applyFill="1" applyBorder="1" applyAlignment="1">
      <alignment horizontal="center" vertical="center"/>
    </xf>
    <xf numFmtId="165" fontId="7" fillId="10" borderId="3" xfId="0" applyNumberFormat="1" applyFont="1" applyFill="1" applyBorder="1"/>
    <xf numFmtId="0" fontId="0" fillId="8" borderId="23" xfId="0" applyFill="1" applyBorder="1"/>
    <xf numFmtId="0" fontId="0" fillId="8" borderId="24" xfId="0" applyFill="1" applyBorder="1"/>
    <xf numFmtId="0" fontId="0" fillId="8" borderId="25" xfId="0" applyFill="1" applyBorder="1"/>
    <xf numFmtId="0" fontId="0" fillId="8" borderId="23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169" fontId="0" fillId="8" borderId="7" xfId="0" applyNumberFormat="1" applyFill="1" applyBorder="1"/>
    <xf numFmtId="169" fontId="0" fillId="8" borderId="10" xfId="0" applyNumberFormat="1" applyFill="1" applyBorder="1"/>
    <xf numFmtId="169" fontId="0" fillId="8" borderId="13" xfId="0" applyNumberFormat="1" applyFill="1" applyBorder="1"/>
    <xf numFmtId="168" fontId="0" fillId="8" borderId="8" xfId="0" applyNumberFormat="1" applyFill="1" applyBorder="1"/>
    <xf numFmtId="168" fontId="0" fillId="8" borderId="9" xfId="0" applyNumberFormat="1" applyFill="1" applyBorder="1"/>
    <xf numFmtId="168" fontId="0" fillId="8" borderId="11" xfId="0" applyNumberFormat="1" applyFill="1" applyBorder="1"/>
    <xf numFmtId="168" fontId="0" fillId="8" borderId="12" xfId="0" applyNumberFormat="1" applyFill="1" applyBorder="1"/>
    <xf numFmtId="168" fontId="0" fillId="8" borderId="14" xfId="0" applyNumberFormat="1" applyFill="1" applyBorder="1"/>
    <xf numFmtId="168" fontId="0" fillId="8" borderId="15" xfId="0" applyNumberFormat="1" applyFill="1" applyBorder="1"/>
    <xf numFmtId="169" fontId="0" fillId="8" borderId="10" xfId="0" applyNumberFormat="1" applyFill="1" applyBorder="1" applyAlignment="1">
      <alignment horizontal="right"/>
    </xf>
    <xf numFmtId="0" fontId="0" fillId="13" borderId="3" xfId="0" applyFill="1" applyBorder="1" applyAlignment="1">
      <alignment horizontal="center"/>
    </xf>
    <xf numFmtId="168" fontId="0" fillId="8" borderId="23" xfId="0" applyNumberFormat="1" applyFill="1" applyBorder="1"/>
    <xf numFmtId="168" fontId="0" fillId="8" borderId="24" xfId="0" applyNumberFormat="1" applyFill="1" applyBorder="1"/>
    <xf numFmtId="168" fontId="0" fillId="8" borderId="25" xfId="0" applyNumberFormat="1" applyFill="1" applyBorder="1"/>
    <xf numFmtId="0" fontId="29" fillId="0" borderId="0" xfId="0" applyFont="1"/>
    <xf numFmtId="0" fontId="45" fillId="10" borderId="22" xfId="3" applyFont="1" applyFill="1" applyBorder="1" applyAlignment="1">
      <alignment horizontal="center"/>
    </xf>
    <xf numFmtId="0" fontId="48" fillId="0" borderId="0" xfId="4" applyFont="1"/>
    <xf numFmtId="0" fontId="0" fillId="13" borderId="3" xfId="0" applyFill="1" applyBorder="1" applyAlignment="1">
      <alignment horizontal="center" wrapText="1"/>
    </xf>
    <xf numFmtId="0" fontId="0" fillId="13" borderId="3" xfId="0" applyFill="1" applyBorder="1" applyAlignment="1">
      <alignment horizontal="center"/>
    </xf>
    <xf numFmtId="0" fontId="0" fillId="0" borderId="0" xfId="0" applyAlignment="1">
      <alignment horizontal="center"/>
    </xf>
  </cellXfs>
  <cellStyles count="5">
    <cellStyle name="Currency" xfId="1" builtinId="4"/>
    <cellStyle name="Hyperlink" xfId="4" builtinId="8"/>
    <cellStyle name="Normal" xfId="0" builtinId="0"/>
    <cellStyle name="Normal_Sheet1" xfId="3"/>
    <cellStyle name="Percent" xfId="2" builtinId="5"/>
  </cellStyles>
  <dxfs count="33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DDEBF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implanhelp.zendesk.com/hc/en-us/articles/115002782053-IMPLAN-to-FTE-Conversions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M29"/>
  <sheetViews>
    <sheetView tabSelected="1" zoomScale="80" zoomScaleNormal="80" workbookViewId="0"/>
  </sheetViews>
  <sheetFormatPr defaultRowHeight="15" x14ac:dyDescent="0.25"/>
  <cols>
    <col min="1" max="1" width="5.7109375" style="107" customWidth="1"/>
    <col min="2" max="2" width="5.140625" style="107" customWidth="1"/>
    <col min="3" max="3" width="42.140625" style="107" bestFit="1" customWidth="1"/>
    <col min="4" max="4" width="10" style="107" customWidth="1"/>
    <col min="5" max="5" width="15.7109375" style="107" customWidth="1"/>
    <col min="6" max="13" width="15" style="107" customWidth="1"/>
    <col min="14" max="15" width="9.28515625" style="107" customWidth="1"/>
    <col min="16" max="16384" width="9.140625" style="107"/>
  </cols>
  <sheetData>
    <row r="1" spans="2:13" x14ac:dyDescent="0.25">
      <c r="B1" s="126" t="s">
        <v>178</v>
      </c>
      <c r="C1" s="126"/>
      <c r="D1" s="126"/>
      <c r="E1" s="126"/>
      <c r="F1" s="126"/>
      <c r="G1" s="128"/>
      <c r="H1" s="128"/>
      <c r="I1" s="128"/>
      <c r="J1" s="109"/>
      <c r="M1" s="130" t="s">
        <v>261</v>
      </c>
    </row>
    <row r="2" spans="2:13" x14ac:dyDescent="0.25">
      <c r="B2" s="132" t="s">
        <v>180</v>
      </c>
      <c r="C2" s="132"/>
      <c r="D2" s="132"/>
      <c r="E2" s="132"/>
      <c r="F2" s="132"/>
      <c r="G2" s="128"/>
      <c r="H2" s="128"/>
      <c r="I2" s="128"/>
      <c r="J2" s="109"/>
      <c r="M2" s="304">
        <f ca="1">TODAY()</f>
        <v>43455</v>
      </c>
    </row>
    <row r="4" spans="2:13" x14ac:dyDescent="0.25">
      <c r="B4" s="134" t="s">
        <v>278</v>
      </c>
    </row>
    <row r="5" spans="2:13" x14ac:dyDescent="0.25">
      <c r="B5" s="134"/>
    </row>
    <row r="6" spans="2:13" x14ac:dyDescent="0.25">
      <c r="B6" s="237" t="s">
        <v>279</v>
      </c>
    </row>
    <row r="8" spans="2:13" ht="30" customHeight="1" x14ac:dyDescent="0.25">
      <c r="B8" s="331" t="s">
        <v>264</v>
      </c>
      <c r="C8" s="331" t="s">
        <v>265</v>
      </c>
      <c r="D8" s="330" t="s">
        <v>280</v>
      </c>
      <c r="E8" s="330" t="s">
        <v>271</v>
      </c>
      <c r="F8" s="331" t="s">
        <v>272</v>
      </c>
      <c r="G8" s="331"/>
      <c r="H8" s="331"/>
      <c r="I8" s="331"/>
      <c r="J8" s="330" t="s">
        <v>273</v>
      </c>
      <c r="K8" s="331"/>
      <c r="L8" s="331"/>
      <c r="M8" s="331"/>
    </row>
    <row r="9" spans="2:13" x14ac:dyDescent="0.25">
      <c r="B9" s="331"/>
      <c r="C9" s="331"/>
      <c r="D9" s="331"/>
      <c r="E9" s="331"/>
      <c r="F9" s="245" t="s">
        <v>226</v>
      </c>
      <c r="G9" s="245" t="s">
        <v>227</v>
      </c>
      <c r="H9" s="245" t="s">
        <v>235</v>
      </c>
      <c r="I9" s="245" t="s">
        <v>228</v>
      </c>
      <c r="J9" s="245" t="s">
        <v>226</v>
      </c>
      <c r="K9" s="245" t="s">
        <v>227</v>
      </c>
      <c r="L9" s="245" t="s">
        <v>235</v>
      </c>
      <c r="M9" s="245" t="s">
        <v>228</v>
      </c>
    </row>
    <row r="10" spans="2:13" x14ac:dyDescent="0.25">
      <c r="B10" s="310">
        <v>1</v>
      </c>
      <c r="C10" s="307" t="s">
        <v>266</v>
      </c>
      <c r="D10" s="307">
        <v>2018</v>
      </c>
      <c r="E10" s="324">
        <f>SUM('IEc IMPLAN Inputs'!L28,'IEc IMPLAN Inputs'!F19)</f>
        <v>967208.71990440751</v>
      </c>
      <c r="F10" s="313">
        <f>'IEc IMPLAN Outputs'!K14</f>
        <v>11.35</v>
      </c>
      <c r="G10" s="316">
        <f>'IEc IMPLAN Outputs'!L14</f>
        <v>889713</v>
      </c>
      <c r="H10" s="316">
        <f>'IEc IMPLAN Outputs'!M14</f>
        <v>1198917</v>
      </c>
      <c r="I10" s="317">
        <f>'IEc IMPLAN Outputs'!N14</f>
        <v>1838820</v>
      </c>
      <c r="J10" s="313">
        <f>F10*(10^6)/$E10</f>
        <v>11.734799083616366</v>
      </c>
      <c r="K10" s="316">
        <f>ROUND(G10*(10^6)/$E10,-3)</f>
        <v>920000</v>
      </c>
      <c r="L10" s="316">
        <f t="shared" ref="L10:L14" si="0">ROUND(H10*(10^6)/$E10,-3)</f>
        <v>1240000</v>
      </c>
      <c r="M10" s="317">
        <f t="shared" ref="M10:M14" si="1">ROUND(I10*(10^6)/$E10,-3)</f>
        <v>1901000</v>
      </c>
    </row>
    <row r="11" spans="2:13" x14ac:dyDescent="0.25">
      <c r="B11" s="311">
        <v>2</v>
      </c>
      <c r="C11" s="308" t="s">
        <v>267</v>
      </c>
      <c r="D11" s="308">
        <v>2009</v>
      </c>
      <c r="E11" s="325">
        <v>5419500</v>
      </c>
      <c r="F11" s="314">
        <v>70</v>
      </c>
      <c r="G11" s="318">
        <v>4690000</v>
      </c>
      <c r="H11" s="318">
        <v>6050000</v>
      </c>
      <c r="I11" s="319">
        <v>9920000</v>
      </c>
      <c r="J11" s="314">
        <f t="shared" ref="J11:J14" si="2">F11*(10^6)/$E11</f>
        <v>12.91632069379094</v>
      </c>
      <c r="K11" s="318">
        <f t="shared" ref="K11:K14" si="3">ROUND(G11*(10^6)/$E11,-3)</f>
        <v>865000</v>
      </c>
      <c r="L11" s="318">
        <f t="shared" si="0"/>
        <v>1116000</v>
      </c>
      <c r="M11" s="319">
        <f t="shared" si="1"/>
        <v>1830000</v>
      </c>
    </row>
    <row r="12" spans="2:13" x14ac:dyDescent="0.25">
      <c r="B12" s="311">
        <v>3</v>
      </c>
      <c r="C12" s="308" t="s">
        <v>268</v>
      </c>
      <c r="D12" s="308">
        <v>2009</v>
      </c>
      <c r="E12" s="325">
        <v>2047617</v>
      </c>
      <c r="F12" s="314">
        <v>24.1</v>
      </c>
      <c r="G12" s="318">
        <v>1380000</v>
      </c>
      <c r="H12" s="318">
        <v>1920000</v>
      </c>
      <c r="I12" s="319">
        <v>3280000</v>
      </c>
      <c r="J12" s="314">
        <f t="shared" si="2"/>
        <v>11.769779211639676</v>
      </c>
      <c r="K12" s="318">
        <f t="shared" si="3"/>
        <v>674000</v>
      </c>
      <c r="L12" s="318">
        <f t="shared" si="0"/>
        <v>938000</v>
      </c>
      <c r="M12" s="319">
        <f t="shared" si="1"/>
        <v>1602000</v>
      </c>
    </row>
    <row r="13" spans="2:13" x14ac:dyDescent="0.25">
      <c r="B13" s="311">
        <v>4</v>
      </c>
      <c r="C13" s="308" t="s">
        <v>269</v>
      </c>
      <c r="D13" s="308">
        <v>2009</v>
      </c>
      <c r="E13" s="325">
        <v>1218239</v>
      </c>
      <c r="F13" s="322">
        <v>14.1</v>
      </c>
      <c r="G13" s="318">
        <v>846000</v>
      </c>
      <c r="H13" s="318">
        <v>1120000</v>
      </c>
      <c r="I13" s="319">
        <v>1900000</v>
      </c>
      <c r="J13" s="322">
        <f t="shared" si="2"/>
        <v>11.574083574733693</v>
      </c>
      <c r="K13" s="318">
        <f t="shared" si="3"/>
        <v>694000</v>
      </c>
      <c r="L13" s="318">
        <f t="shared" si="0"/>
        <v>919000</v>
      </c>
      <c r="M13" s="319">
        <f t="shared" si="1"/>
        <v>1560000</v>
      </c>
    </row>
    <row r="14" spans="2:13" x14ac:dyDescent="0.25">
      <c r="B14" s="312">
        <v>5</v>
      </c>
      <c r="C14" s="309" t="s">
        <v>270</v>
      </c>
      <c r="D14" s="309">
        <v>2009</v>
      </c>
      <c r="E14" s="326">
        <v>627767</v>
      </c>
      <c r="F14" s="315">
        <v>7.6</v>
      </c>
      <c r="G14" s="320">
        <v>462000</v>
      </c>
      <c r="H14" s="320">
        <v>635000</v>
      </c>
      <c r="I14" s="321">
        <v>1090000</v>
      </c>
      <c r="J14" s="315">
        <f t="shared" si="2"/>
        <v>12.106402534698383</v>
      </c>
      <c r="K14" s="320">
        <f t="shared" si="3"/>
        <v>736000</v>
      </c>
      <c r="L14" s="320">
        <f t="shared" si="0"/>
        <v>1012000</v>
      </c>
      <c r="M14" s="321">
        <f t="shared" si="1"/>
        <v>1736000</v>
      </c>
    </row>
    <row r="16" spans="2:13" x14ac:dyDescent="0.25">
      <c r="B16" s="139" t="s">
        <v>274</v>
      </c>
    </row>
    <row r="19" spans="2:13" x14ac:dyDescent="0.25">
      <c r="B19" s="237" t="s">
        <v>281</v>
      </c>
    </row>
    <row r="21" spans="2:13" ht="30" customHeight="1" x14ac:dyDescent="0.25">
      <c r="B21" s="331" t="s">
        <v>264</v>
      </c>
      <c r="C21" s="331" t="s">
        <v>265</v>
      </c>
      <c r="D21" s="330" t="s">
        <v>280</v>
      </c>
      <c r="E21" s="330" t="s">
        <v>271</v>
      </c>
      <c r="F21" s="331" t="s">
        <v>272</v>
      </c>
      <c r="G21" s="331"/>
      <c r="H21" s="331"/>
      <c r="I21" s="331"/>
      <c r="J21" s="330" t="s">
        <v>273</v>
      </c>
      <c r="K21" s="331"/>
      <c r="L21" s="331"/>
      <c r="M21" s="331"/>
    </row>
    <row r="22" spans="2:13" x14ac:dyDescent="0.25">
      <c r="B22" s="331"/>
      <c r="C22" s="331"/>
      <c r="D22" s="331"/>
      <c r="E22" s="331"/>
      <c r="F22" s="323" t="s">
        <v>226</v>
      </c>
      <c r="G22" s="323" t="s">
        <v>227</v>
      </c>
      <c r="H22" s="323" t="s">
        <v>235</v>
      </c>
      <c r="I22" s="323" t="s">
        <v>228</v>
      </c>
      <c r="J22" s="323" t="s">
        <v>226</v>
      </c>
      <c r="K22" s="323" t="s">
        <v>227</v>
      </c>
      <c r="L22" s="323" t="s">
        <v>235</v>
      </c>
      <c r="M22" s="323" t="s">
        <v>228</v>
      </c>
    </row>
    <row r="23" spans="2:13" x14ac:dyDescent="0.25">
      <c r="B23" s="310">
        <v>1</v>
      </c>
      <c r="C23" s="307" t="s">
        <v>266</v>
      </c>
      <c r="D23" s="307">
        <v>2018</v>
      </c>
      <c r="E23" s="324">
        <f>E10*VLOOKUP($D10,'GDP-DEF'!$B$7:$D$50,3,FALSE)</f>
        <v>967208.71990440751</v>
      </c>
      <c r="F23" s="313">
        <f>F10*VLOOKUP($D10,'GDP-DEF'!$B$7:$D$50,3,FALSE)</f>
        <v>11.35</v>
      </c>
      <c r="G23" s="316">
        <f>G10*VLOOKUP($D10,'GDP-DEF'!$B$7:$D$50,3,FALSE)</f>
        <v>889713</v>
      </c>
      <c r="H23" s="316">
        <f>H10*VLOOKUP($D10,'GDP-DEF'!$B$7:$D$50,3,FALSE)</f>
        <v>1198917</v>
      </c>
      <c r="I23" s="317">
        <f>I10*VLOOKUP($D10,'GDP-DEF'!$B$7:$D$50,3,FALSE)</f>
        <v>1838820</v>
      </c>
      <c r="J23" s="313">
        <f>F23*(10^6)/$E23</f>
        <v>11.734799083616366</v>
      </c>
      <c r="K23" s="316">
        <f>ROUND(G23*(10^6)/$E23,-3)</f>
        <v>920000</v>
      </c>
      <c r="L23" s="316">
        <f t="shared" ref="L23:L27" si="4">ROUND(H23*(10^6)/$E23,-3)</f>
        <v>1240000</v>
      </c>
      <c r="M23" s="317">
        <f t="shared" ref="M23:M27" si="5">ROUND(I23*(10^6)/$E23,-3)</f>
        <v>1901000</v>
      </c>
    </row>
    <row r="24" spans="2:13" x14ac:dyDescent="0.25">
      <c r="B24" s="311">
        <v>2</v>
      </c>
      <c r="C24" s="308" t="s">
        <v>267</v>
      </c>
      <c r="D24" s="308">
        <v>2018</v>
      </c>
      <c r="E24" s="325">
        <f>ROUND(E11*VLOOKUP($D11,'GDP-DEF'!$B$7:$D$50,3,FALSE),-3)</f>
        <v>6280000</v>
      </c>
      <c r="F24" s="314">
        <f>F11*VLOOKUP($D11,'GDP-DEF'!$B$7:$D$50,3,FALSE)</f>
        <v>81.119333073692417</v>
      </c>
      <c r="G24" s="318">
        <f>ROUND(G11*VLOOKUP($D11,'GDP-DEF'!$B$7:$D$50,3,FALSE),-3)</f>
        <v>5435000</v>
      </c>
      <c r="H24" s="318">
        <f>ROUND(H11*VLOOKUP($D11,'GDP-DEF'!$B$7:$D$50,3,FALSE),-3)</f>
        <v>7011000</v>
      </c>
      <c r="I24" s="319">
        <f>ROUND(I11*VLOOKUP($D11,'GDP-DEF'!$B$7:$D$50,3,FALSE),-3)</f>
        <v>11496000</v>
      </c>
      <c r="J24" s="314">
        <f t="shared" ref="J24:J27" si="6">F24*(10^6)/$E24</f>
        <v>12.917091253772677</v>
      </c>
      <c r="K24" s="318">
        <f t="shared" ref="K24:K26" si="7">ROUND(G24*(10^6)/$E24,-3)</f>
        <v>865000</v>
      </c>
      <c r="L24" s="318">
        <f t="shared" si="4"/>
        <v>1116000</v>
      </c>
      <c r="M24" s="319">
        <f t="shared" si="5"/>
        <v>1831000</v>
      </c>
    </row>
    <row r="25" spans="2:13" x14ac:dyDescent="0.25">
      <c r="B25" s="311">
        <v>3</v>
      </c>
      <c r="C25" s="308" t="s">
        <v>268</v>
      </c>
      <c r="D25" s="308">
        <v>2018</v>
      </c>
      <c r="E25" s="325">
        <f>ROUND(E12*VLOOKUP($D12,'GDP-DEF'!$B$7:$D$50,3,FALSE),-3)</f>
        <v>2373000</v>
      </c>
      <c r="F25" s="314">
        <f>F12*VLOOKUP($D12,'GDP-DEF'!$B$7:$D$50,3,FALSE)</f>
        <v>27.928227529656962</v>
      </c>
      <c r="G25" s="318">
        <f>ROUND(G12*VLOOKUP($D12,'GDP-DEF'!$B$7:$D$50,3,FALSE),-3)</f>
        <v>1599000</v>
      </c>
      <c r="H25" s="318">
        <f>ROUND(H12*VLOOKUP($D12,'GDP-DEF'!$B$7:$D$50,3,FALSE),-3)</f>
        <v>2225000</v>
      </c>
      <c r="I25" s="319">
        <f>ROUND(I12*VLOOKUP($D12,'GDP-DEF'!$B$7:$D$50,3,FALSE),-3)</f>
        <v>3801000</v>
      </c>
      <c r="J25" s="314">
        <f t="shared" si="6"/>
        <v>11.769164572126828</v>
      </c>
      <c r="K25" s="318">
        <f t="shared" si="7"/>
        <v>674000</v>
      </c>
      <c r="L25" s="318">
        <f t="shared" si="4"/>
        <v>938000</v>
      </c>
      <c r="M25" s="319">
        <f t="shared" si="5"/>
        <v>1602000</v>
      </c>
    </row>
    <row r="26" spans="2:13" x14ac:dyDescent="0.25">
      <c r="B26" s="311">
        <v>4</v>
      </c>
      <c r="C26" s="308" t="s">
        <v>269</v>
      </c>
      <c r="D26" s="308">
        <v>2018</v>
      </c>
      <c r="E26" s="325">
        <f>ROUND(E13*VLOOKUP($D13,'GDP-DEF'!$B$7:$D$50,3,FALSE),-3)</f>
        <v>1412000</v>
      </c>
      <c r="F26" s="322">
        <f>F13*VLOOKUP($D13,'GDP-DEF'!$B$7:$D$50,3,FALSE)</f>
        <v>16.339751376272329</v>
      </c>
      <c r="G26" s="318">
        <f>ROUND(G13*VLOOKUP($D13,'GDP-DEF'!$B$7:$D$50,3,FALSE),-3)</f>
        <v>980000</v>
      </c>
      <c r="H26" s="318">
        <f>ROUND(H13*VLOOKUP($D13,'GDP-DEF'!$B$7:$D$50,3,FALSE),-3)</f>
        <v>1298000</v>
      </c>
      <c r="I26" s="319">
        <f>ROUND(I13*VLOOKUP($D13,'GDP-DEF'!$B$7:$D$50,3,FALSE),-3)</f>
        <v>2202000</v>
      </c>
      <c r="J26" s="322">
        <f t="shared" si="6"/>
        <v>11.572061881212697</v>
      </c>
      <c r="K26" s="318">
        <f t="shared" si="7"/>
        <v>694000</v>
      </c>
      <c r="L26" s="318">
        <f t="shared" si="4"/>
        <v>919000</v>
      </c>
      <c r="M26" s="319">
        <f t="shared" si="5"/>
        <v>1559000</v>
      </c>
    </row>
    <row r="27" spans="2:13" x14ac:dyDescent="0.25">
      <c r="B27" s="312">
        <v>5</v>
      </c>
      <c r="C27" s="309" t="s">
        <v>270</v>
      </c>
      <c r="D27" s="309">
        <v>2018</v>
      </c>
      <c r="E27" s="326">
        <f>ROUND(E14*VLOOKUP($D14,'GDP-DEF'!$B$7:$D$50,3,FALSE),-3)</f>
        <v>727000</v>
      </c>
      <c r="F27" s="315">
        <f>F14*VLOOKUP($D14,'GDP-DEF'!$B$7:$D$50,3,FALSE)</f>
        <v>8.8072418765723182</v>
      </c>
      <c r="G27" s="320">
        <f>ROUND(G14*VLOOKUP($D14,'GDP-DEF'!$B$7:$D$50,3,FALSE),-3)</f>
        <v>535000</v>
      </c>
      <c r="H27" s="320">
        <f>ROUND(H14*VLOOKUP($D14,'GDP-DEF'!$B$7:$D$50,3,FALSE),-3)</f>
        <v>736000</v>
      </c>
      <c r="I27" s="321">
        <f>ROUND(I14*VLOOKUP($D14,'GDP-DEF'!$B$7:$D$50,3,FALSE),-3)</f>
        <v>1263000</v>
      </c>
      <c r="J27" s="315">
        <f t="shared" si="6"/>
        <v>12.114500517981181</v>
      </c>
      <c r="K27" s="320">
        <f>ROUND(G27*(10^6)/$E27,-3)</f>
        <v>736000</v>
      </c>
      <c r="L27" s="320">
        <f t="shared" si="4"/>
        <v>1012000</v>
      </c>
      <c r="M27" s="321">
        <f t="shared" si="5"/>
        <v>1737000</v>
      </c>
    </row>
    <row r="29" spans="2:13" x14ac:dyDescent="0.25">
      <c r="B29" s="139"/>
    </row>
  </sheetData>
  <mergeCells count="12">
    <mergeCell ref="B8:B9"/>
    <mergeCell ref="C8:C9"/>
    <mergeCell ref="E8:E9"/>
    <mergeCell ref="J8:M8"/>
    <mergeCell ref="F8:I8"/>
    <mergeCell ref="D8:D9"/>
    <mergeCell ref="J21:M21"/>
    <mergeCell ref="B21:B22"/>
    <mergeCell ref="C21:C22"/>
    <mergeCell ref="D21:D22"/>
    <mergeCell ref="E21:E22"/>
    <mergeCell ref="F21:I21"/>
  </mergeCells>
  <pageMargins left="0.7" right="0.7" top="0.75" bottom="0.75" header="0.3" footer="0.3"/>
  <pageSetup orientation="portrait" horizontalDpi="1200" verticalDpi="1200" r:id="rId1"/>
  <ignoredErrors>
    <ignoredError sqref="F24:F27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2:D542"/>
  <sheetViews>
    <sheetView workbookViewId="0">
      <pane ySplit="6" topLeftCell="A7" activePane="bottomLeft" state="frozen"/>
      <selection pane="bottomLeft"/>
    </sheetView>
  </sheetViews>
  <sheetFormatPr defaultRowHeight="15" x14ac:dyDescent="0.25"/>
  <cols>
    <col min="2" max="2" width="13.85546875" bestFit="1" customWidth="1"/>
    <col min="3" max="3" width="18" bestFit="1" customWidth="1"/>
    <col min="4" max="4" width="20.5703125" bestFit="1" customWidth="1"/>
  </cols>
  <sheetData>
    <row r="2" spans="2:4" x14ac:dyDescent="0.25">
      <c r="B2" s="327" t="s">
        <v>275</v>
      </c>
    </row>
    <row r="4" spans="2:4" x14ac:dyDescent="0.25">
      <c r="B4" s="329" t="s">
        <v>276</v>
      </c>
    </row>
    <row r="6" spans="2:4" x14ac:dyDescent="0.25">
      <c r="B6" s="328" t="s">
        <v>248</v>
      </c>
      <c r="C6" s="328" t="s">
        <v>249</v>
      </c>
      <c r="D6" s="328" t="s">
        <v>250</v>
      </c>
    </row>
    <row r="7" spans="2:4" x14ac:dyDescent="0.25">
      <c r="B7">
        <v>1</v>
      </c>
      <c r="C7">
        <v>1.12870115995116</v>
      </c>
      <c r="D7">
        <v>0.856793145654835</v>
      </c>
    </row>
    <row r="8" spans="2:4" x14ac:dyDescent="0.25">
      <c r="B8">
        <v>2</v>
      </c>
      <c r="C8">
        <v>1.12870115995116</v>
      </c>
      <c r="D8">
        <v>0.856793145654835</v>
      </c>
    </row>
    <row r="9" spans="2:4" x14ac:dyDescent="0.25">
      <c r="B9">
        <v>3</v>
      </c>
      <c r="C9">
        <v>1.12870115995116</v>
      </c>
      <c r="D9">
        <v>0.856793145654835</v>
      </c>
    </row>
    <row r="10" spans="2:4" x14ac:dyDescent="0.25">
      <c r="B10">
        <v>4</v>
      </c>
      <c r="C10">
        <v>1.12870115995116</v>
      </c>
      <c r="D10">
        <v>0.856793145654835</v>
      </c>
    </row>
    <row r="11" spans="2:4" x14ac:dyDescent="0.25">
      <c r="B11">
        <v>5</v>
      </c>
      <c r="C11">
        <v>1.12870115995116</v>
      </c>
      <c r="D11">
        <v>0.856793145654835</v>
      </c>
    </row>
    <row r="12" spans="2:4" x14ac:dyDescent="0.25">
      <c r="B12">
        <v>6</v>
      </c>
      <c r="C12">
        <v>1.12870115995116</v>
      </c>
      <c r="D12">
        <v>0.856793145654835</v>
      </c>
    </row>
    <row r="13" spans="2:4" x14ac:dyDescent="0.25">
      <c r="B13">
        <v>7</v>
      </c>
      <c r="C13">
        <v>1.12870115995116</v>
      </c>
      <c r="D13">
        <v>0.856793145654835</v>
      </c>
    </row>
    <row r="14" spans="2:4" x14ac:dyDescent="0.25">
      <c r="B14">
        <v>8</v>
      </c>
      <c r="C14">
        <v>1.12870115995116</v>
      </c>
      <c r="D14">
        <v>0.856793145654835</v>
      </c>
    </row>
    <row r="15" spans="2:4" x14ac:dyDescent="0.25">
      <c r="B15">
        <v>9</v>
      </c>
      <c r="C15">
        <v>1.12870115995116</v>
      </c>
      <c r="D15">
        <v>0.856793145654835</v>
      </c>
    </row>
    <row r="16" spans="2:4" x14ac:dyDescent="0.25">
      <c r="B16">
        <v>10</v>
      </c>
      <c r="C16">
        <v>1.12870115995116</v>
      </c>
      <c r="D16">
        <v>0.856793145654835</v>
      </c>
    </row>
    <row r="17" spans="2:4" x14ac:dyDescent="0.25">
      <c r="B17">
        <v>11</v>
      </c>
      <c r="C17">
        <v>1.12870115995116</v>
      </c>
      <c r="D17">
        <v>0.856793145654835</v>
      </c>
    </row>
    <row r="18" spans="2:4" x14ac:dyDescent="0.25">
      <c r="B18">
        <v>12</v>
      </c>
      <c r="C18">
        <v>1.12870115995116</v>
      </c>
      <c r="D18">
        <v>0.856793145654835</v>
      </c>
    </row>
    <row r="19" spans="2:4" x14ac:dyDescent="0.25">
      <c r="B19">
        <v>13</v>
      </c>
      <c r="C19">
        <v>1.12870115995116</v>
      </c>
      <c r="D19">
        <v>0.856793145654835</v>
      </c>
    </row>
    <row r="20" spans="2:4" x14ac:dyDescent="0.25">
      <c r="B20">
        <v>14</v>
      </c>
      <c r="C20">
        <v>1.12870115995116</v>
      </c>
      <c r="D20">
        <v>0.856793145654835</v>
      </c>
    </row>
    <row r="21" spans="2:4" x14ac:dyDescent="0.25">
      <c r="B21">
        <v>15</v>
      </c>
      <c r="C21">
        <v>1.29618278071886</v>
      </c>
      <c r="D21">
        <v>0.86518771331057998</v>
      </c>
    </row>
    <row r="22" spans="2:4" x14ac:dyDescent="0.25">
      <c r="B22">
        <v>16</v>
      </c>
      <c r="C22">
        <v>1.29618278071886</v>
      </c>
      <c r="D22">
        <v>0.86518771331057998</v>
      </c>
    </row>
    <row r="23" spans="2:4" x14ac:dyDescent="0.25">
      <c r="B23">
        <v>17</v>
      </c>
      <c r="C23">
        <v>1.29618278071886</v>
      </c>
      <c r="D23">
        <v>0.86518771331057998</v>
      </c>
    </row>
    <row r="24" spans="2:4" x14ac:dyDescent="0.25">
      <c r="B24">
        <v>18</v>
      </c>
      <c r="C24">
        <v>1.29618278071886</v>
      </c>
      <c r="D24">
        <v>0.86518771331057998</v>
      </c>
    </row>
    <row r="25" spans="2:4" x14ac:dyDescent="0.25">
      <c r="B25">
        <v>19</v>
      </c>
      <c r="C25">
        <v>1.1967703213824701</v>
      </c>
      <c r="D25">
        <v>0.86029935851746298</v>
      </c>
    </row>
    <row r="26" spans="2:4" x14ac:dyDescent="0.25">
      <c r="B26">
        <v>20</v>
      </c>
      <c r="C26">
        <v>1.2014718531969799</v>
      </c>
      <c r="D26">
        <v>0.98445595854922296</v>
      </c>
    </row>
    <row r="27" spans="2:4" x14ac:dyDescent="0.25">
      <c r="B27">
        <v>21</v>
      </c>
      <c r="C27">
        <v>1.2014718531969799</v>
      </c>
      <c r="D27">
        <v>0.98445595854922296</v>
      </c>
    </row>
    <row r="28" spans="2:4" x14ac:dyDescent="0.25">
      <c r="B28">
        <v>22</v>
      </c>
      <c r="C28">
        <v>1.2239730639730599</v>
      </c>
      <c r="D28">
        <v>0.98477157360406098</v>
      </c>
    </row>
    <row r="29" spans="2:4" x14ac:dyDescent="0.25">
      <c r="B29">
        <v>23</v>
      </c>
      <c r="C29">
        <v>1.2239730639730599</v>
      </c>
      <c r="D29">
        <v>0.98477157360406098</v>
      </c>
    </row>
    <row r="30" spans="2:4" x14ac:dyDescent="0.25">
      <c r="B30">
        <v>24</v>
      </c>
      <c r="C30">
        <v>1.2239730639730599</v>
      </c>
      <c r="D30">
        <v>0.98477157360406098</v>
      </c>
    </row>
    <row r="31" spans="2:4" x14ac:dyDescent="0.25">
      <c r="B31">
        <v>25</v>
      </c>
      <c r="C31">
        <v>1.2239730639730599</v>
      </c>
      <c r="D31">
        <v>0.98477157360406098</v>
      </c>
    </row>
    <row r="32" spans="2:4" x14ac:dyDescent="0.25">
      <c r="B32">
        <v>26</v>
      </c>
      <c r="C32">
        <v>1.2239730639730599</v>
      </c>
      <c r="D32">
        <v>0.98477157360406098</v>
      </c>
    </row>
    <row r="33" spans="2:4" x14ac:dyDescent="0.25">
      <c r="B33">
        <v>27</v>
      </c>
      <c r="C33">
        <v>1.2239730639730599</v>
      </c>
      <c r="D33">
        <v>0.98477157360406098</v>
      </c>
    </row>
    <row r="34" spans="2:4" x14ac:dyDescent="0.25">
      <c r="B34">
        <v>28</v>
      </c>
      <c r="C34">
        <v>1.2239730639730599</v>
      </c>
      <c r="D34">
        <v>0.98477157360406098</v>
      </c>
    </row>
    <row r="35" spans="2:4" x14ac:dyDescent="0.25">
      <c r="B35">
        <v>29</v>
      </c>
      <c r="C35">
        <v>1.2239730639730599</v>
      </c>
      <c r="D35">
        <v>0.98477157360406098</v>
      </c>
    </row>
    <row r="36" spans="2:4" x14ac:dyDescent="0.25">
      <c r="B36">
        <v>30</v>
      </c>
      <c r="C36">
        <v>1.2239730639730599</v>
      </c>
      <c r="D36">
        <v>0.98477157360406098</v>
      </c>
    </row>
    <row r="37" spans="2:4" x14ac:dyDescent="0.25">
      <c r="B37">
        <v>31</v>
      </c>
      <c r="C37">
        <v>1.2239730639730599</v>
      </c>
      <c r="D37">
        <v>0.98477157360406098</v>
      </c>
    </row>
    <row r="38" spans="2:4" x14ac:dyDescent="0.25">
      <c r="B38">
        <v>32</v>
      </c>
      <c r="C38">
        <v>1.2239730639730599</v>
      </c>
      <c r="D38">
        <v>0.98477157360406098</v>
      </c>
    </row>
    <row r="39" spans="2:4" x14ac:dyDescent="0.25">
      <c r="B39">
        <v>33</v>
      </c>
      <c r="C39">
        <v>1.2239730639730599</v>
      </c>
      <c r="D39">
        <v>0.98477157360406098</v>
      </c>
    </row>
    <row r="40" spans="2:4" x14ac:dyDescent="0.25">
      <c r="B40">
        <v>34</v>
      </c>
      <c r="C40">
        <v>1.2239730639730599</v>
      </c>
      <c r="D40">
        <v>0.98477157360406098</v>
      </c>
    </row>
    <row r="41" spans="2:4" x14ac:dyDescent="0.25">
      <c r="B41">
        <v>35</v>
      </c>
      <c r="C41">
        <v>1.2239730639730599</v>
      </c>
      <c r="D41">
        <v>0.98477157360406098</v>
      </c>
    </row>
    <row r="42" spans="2:4" x14ac:dyDescent="0.25">
      <c r="B42">
        <v>36</v>
      </c>
      <c r="C42">
        <v>1.2239730639730599</v>
      </c>
      <c r="D42">
        <v>0.98477157360406098</v>
      </c>
    </row>
    <row r="43" spans="2:4" x14ac:dyDescent="0.25">
      <c r="B43">
        <v>37</v>
      </c>
      <c r="C43">
        <v>1.1464002083062099</v>
      </c>
      <c r="D43">
        <v>0.98603351955307295</v>
      </c>
    </row>
    <row r="44" spans="2:4" x14ac:dyDescent="0.25">
      <c r="B44">
        <v>38</v>
      </c>
      <c r="C44">
        <v>1.1464002083062099</v>
      </c>
      <c r="D44">
        <v>0.98603351955307295</v>
      </c>
    </row>
    <row r="45" spans="2:4" x14ac:dyDescent="0.25">
      <c r="B45">
        <v>39</v>
      </c>
      <c r="C45">
        <v>1.1464002083062099</v>
      </c>
      <c r="D45">
        <v>0.98603351955307295</v>
      </c>
    </row>
    <row r="46" spans="2:4" x14ac:dyDescent="0.25">
      <c r="B46">
        <v>40</v>
      </c>
      <c r="C46">
        <v>1.1464002083062099</v>
      </c>
      <c r="D46">
        <v>0.98603351955307295</v>
      </c>
    </row>
    <row r="47" spans="2:4" x14ac:dyDescent="0.25">
      <c r="B47">
        <v>41</v>
      </c>
      <c r="C47">
        <v>1.33812987193764</v>
      </c>
      <c r="D47">
        <v>0.98558558558558595</v>
      </c>
    </row>
    <row r="48" spans="2:4" x14ac:dyDescent="0.25">
      <c r="B48">
        <v>42</v>
      </c>
      <c r="C48">
        <v>1.33812987193764</v>
      </c>
      <c r="D48">
        <v>0.98558558558558595</v>
      </c>
    </row>
    <row r="49" spans="2:4" x14ac:dyDescent="0.25">
      <c r="B49">
        <v>43</v>
      </c>
      <c r="C49">
        <v>1.33812987193764</v>
      </c>
      <c r="D49">
        <v>0.98558558558558595</v>
      </c>
    </row>
    <row r="50" spans="2:4" x14ac:dyDescent="0.25">
      <c r="B50">
        <v>44</v>
      </c>
      <c r="C50">
        <v>1.33812987193764</v>
      </c>
      <c r="D50">
        <v>0.98558558558558595</v>
      </c>
    </row>
    <row r="51" spans="2:4" x14ac:dyDescent="0.25">
      <c r="B51">
        <v>45</v>
      </c>
      <c r="C51">
        <v>1.33812987193764</v>
      </c>
      <c r="D51">
        <v>0.98558558558558595</v>
      </c>
    </row>
    <row r="52" spans="2:4" x14ac:dyDescent="0.25">
      <c r="B52">
        <v>46</v>
      </c>
      <c r="C52">
        <v>1.33812987193764</v>
      </c>
      <c r="D52">
        <v>0.98558558558558595</v>
      </c>
    </row>
    <row r="53" spans="2:4" x14ac:dyDescent="0.25">
      <c r="B53">
        <v>47</v>
      </c>
      <c r="C53">
        <v>1.33812987193764</v>
      </c>
      <c r="D53">
        <v>0.98558558558558595</v>
      </c>
    </row>
    <row r="54" spans="2:4" x14ac:dyDescent="0.25">
      <c r="B54">
        <v>48</v>
      </c>
      <c r="C54">
        <v>1.33812987193764</v>
      </c>
      <c r="D54">
        <v>0.98558558558558595</v>
      </c>
    </row>
    <row r="55" spans="2:4" x14ac:dyDescent="0.25">
      <c r="B55">
        <v>49</v>
      </c>
      <c r="C55">
        <v>1.33812987193764</v>
      </c>
      <c r="D55">
        <v>0.98558558558558595</v>
      </c>
    </row>
    <row r="56" spans="2:4" x14ac:dyDescent="0.25">
      <c r="B56">
        <v>50</v>
      </c>
      <c r="C56">
        <v>1.33812987193764</v>
      </c>
      <c r="D56">
        <v>0.98558558558558595</v>
      </c>
    </row>
    <row r="57" spans="2:4" x14ac:dyDescent="0.25">
      <c r="B57">
        <v>51</v>
      </c>
      <c r="C57">
        <v>1.33812987193764</v>
      </c>
      <c r="D57">
        <v>0.98558558558558595</v>
      </c>
    </row>
    <row r="58" spans="2:4" x14ac:dyDescent="0.25">
      <c r="B58">
        <v>52</v>
      </c>
      <c r="C58">
        <v>1.1913243774108799</v>
      </c>
      <c r="D58">
        <v>0.96444242699349403</v>
      </c>
    </row>
    <row r="59" spans="2:4" x14ac:dyDescent="0.25">
      <c r="B59">
        <v>53</v>
      </c>
      <c r="C59">
        <v>1.1913243774108799</v>
      </c>
      <c r="D59">
        <v>0.96444242699349403</v>
      </c>
    </row>
    <row r="60" spans="2:4" x14ac:dyDescent="0.25">
      <c r="B60">
        <v>54</v>
      </c>
      <c r="C60">
        <v>1.1913243774108799</v>
      </c>
      <c r="D60">
        <v>0.96444242699349403</v>
      </c>
    </row>
    <row r="61" spans="2:4" x14ac:dyDescent="0.25">
      <c r="B61">
        <v>55</v>
      </c>
      <c r="C61">
        <v>1.1913243774108799</v>
      </c>
      <c r="D61">
        <v>0.96444242699349403</v>
      </c>
    </row>
    <row r="62" spans="2:4" x14ac:dyDescent="0.25">
      <c r="B62">
        <v>56</v>
      </c>
      <c r="C62">
        <v>1.1913243774108799</v>
      </c>
      <c r="D62">
        <v>0.96444242699349403</v>
      </c>
    </row>
    <row r="63" spans="2:4" x14ac:dyDescent="0.25">
      <c r="B63">
        <v>57</v>
      </c>
      <c r="C63">
        <v>1.1913243774108799</v>
      </c>
      <c r="D63">
        <v>0.96444242699349403</v>
      </c>
    </row>
    <row r="64" spans="2:4" x14ac:dyDescent="0.25">
      <c r="B64">
        <v>58</v>
      </c>
      <c r="C64">
        <v>1.1913243774108799</v>
      </c>
      <c r="D64">
        <v>0.96444242699349403</v>
      </c>
    </row>
    <row r="65" spans="2:4" x14ac:dyDescent="0.25">
      <c r="B65">
        <v>59</v>
      </c>
      <c r="C65">
        <v>1.1913243774108799</v>
      </c>
      <c r="D65">
        <v>0.96444242699349403</v>
      </c>
    </row>
    <row r="66" spans="2:4" x14ac:dyDescent="0.25">
      <c r="B66">
        <v>60</v>
      </c>
      <c r="C66">
        <v>1.1913243774108799</v>
      </c>
      <c r="D66">
        <v>0.96444242699349403</v>
      </c>
    </row>
    <row r="67" spans="2:4" x14ac:dyDescent="0.25">
      <c r="B67">
        <v>61</v>
      </c>
      <c r="C67">
        <v>1.1913243774108799</v>
      </c>
      <c r="D67">
        <v>0.96444242699349403</v>
      </c>
    </row>
    <row r="68" spans="2:4" x14ac:dyDescent="0.25">
      <c r="B68">
        <v>62</v>
      </c>
      <c r="C68">
        <v>1.1913243774108799</v>
      </c>
      <c r="D68">
        <v>0.96444242699349403</v>
      </c>
    </row>
    <row r="69" spans="2:4" x14ac:dyDescent="0.25">
      <c r="B69">
        <v>63</v>
      </c>
      <c r="C69">
        <v>1.1913243774108799</v>
      </c>
      <c r="D69">
        <v>0.96444242699349403</v>
      </c>
    </row>
    <row r="70" spans="2:4" x14ac:dyDescent="0.25">
      <c r="B70">
        <v>64</v>
      </c>
      <c r="C70">
        <v>1.1913243774108799</v>
      </c>
      <c r="D70">
        <v>0.96444242699349403</v>
      </c>
    </row>
    <row r="71" spans="2:4" x14ac:dyDescent="0.25">
      <c r="B71">
        <v>65</v>
      </c>
      <c r="C71">
        <v>1.2446375336290301</v>
      </c>
      <c r="D71">
        <v>0.96091954022988502</v>
      </c>
    </row>
    <row r="72" spans="2:4" x14ac:dyDescent="0.25">
      <c r="B72">
        <v>66</v>
      </c>
      <c r="C72">
        <v>1.2446375336290301</v>
      </c>
      <c r="D72">
        <v>0.96091954022988502</v>
      </c>
    </row>
    <row r="73" spans="2:4" x14ac:dyDescent="0.25">
      <c r="B73">
        <v>67</v>
      </c>
      <c r="C73">
        <v>1.2446375336290301</v>
      </c>
      <c r="D73">
        <v>0.96091954022988502</v>
      </c>
    </row>
    <row r="74" spans="2:4" x14ac:dyDescent="0.25">
      <c r="B74">
        <v>68</v>
      </c>
      <c r="C74">
        <v>1.2446375336290301</v>
      </c>
      <c r="D74">
        <v>0.96091954022988502</v>
      </c>
    </row>
    <row r="75" spans="2:4" x14ac:dyDescent="0.25">
      <c r="B75">
        <v>69</v>
      </c>
      <c r="C75">
        <v>1.2446375336290301</v>
      </c>
      <c r="D75">
        <v>0.96091954022988502</v>
      </c>
    </row>
    <row r="76" spans="2:4" x14ac:dyDescent="0.25">
      <c r="B76">
        <v>70</v>
      </c>
      <c r="C76">
        <v>1.2446375336290301</v>
      </c>
      <c r="D76">
        <v>0.96091954022988502</v>
      </c>
    </row>
    <row r="77" spans="2:4" x14ac:dyDescent="0.25">
      <c r="B77">
        <v>71</v>
      </c>
      <c r="C77">
        <v>1.2446375336290301</v>
      </c>
      <c r="D77">
        <v>0.96091954022988502</v>
      </c>
    </row>
    <row r="78" spans="2:4" x14ac:dyDescent="0.25">
      <c r="B78">
        <v>72</v>
      </c>
      <c r="C78">
        <v>1.2446375336290301</v>
      </c>
      <c r="D78">
        <v>0.96091954022988502</v>
      </c>
    </row>
    <row r="79" spans="2:4" x14ac:dyDescent="0.25">
      <c r="B79">
        <v>73</v>
      </c>
      <c r="C79">
        <v>1.2446375336290301</v>
      </c>
      <c r="D79">
        <v>0.96091954022988502</v>
      </c>
    </row>
    <row r="80" spans="2:4" x14ac:dyDescent="0.25">
      <c r="B80">
        <v>74</v>
      </c>
      <c r="C80">
        <v>1.2446375336290301</v>
      </c>
      <c r="D80">
        <v>0.96091954022988502</v>
      </c>
    </row>
    <row r="81" spans="2:4" x14ac:dyDescent="0.25">
      <c r="B81">
        <v>75</v>
      </c>
      <c r="C81">
        <v>1.2446375336290301</v>
      </c>
      <c r="D81">
        <v>0.96091954022988502</v>
      </c>
    </row>
    <row r="82" spans="2:4" x14ac:dyDescent="0.25">
      <c r="B82">
        <v>76</v>
      </c>
      <c r="C82">
        <v>1.2446375336290301</v>
      </c>
      <c r="D82">
        <v>0.96091954022988502</v>
      </c>
    </row>
    <row r="83" spans="2:4" x14ac:dyDescent="0.25">
      <c r="B83">
        <v>77</v>
      </c>
      <c r="C83">
        <v>1.2446375336290301</v>
      </c>
      <c r="D83">
        <v>0.96091954022988502</v>
      </c>
    </row>
    <row r="84" spans="2:4" x14ac:dyDescent="0.25">
      <c r="B84">
        <v>78</v>
      </c>
      <c r="C84">
        <v>1.2446375336290301</v>
      </c>
      <c r="D84">
        <v>0.96091954022988502</v>
      </c>
    </row>
    <row r="85" spans="2:4" x14ac:dyDescent="0.25">
      <c r="B85">
        <v>79</v>
      </c>
      <c r="C85">
        <v>1.2446375336290301</v>
      </c>
      <c r="D85">
        <v>0.96091954022988502</v>
      </c>
    </row>
    <row r="86" spans="2:4" x14ac:dyDescent="0.25">
      <c r="B86">
        <v>80</v>
      </c>
      <c r="C86">
        <v>1.2446375336290301</v>
      </c>
      <c r="D86">
        <v>0.96091954022988502</v>
      </c>
    </row>
    <row r="87" spans="2:4" x14ac:dyDescent="0.25">
      <c r="B87">
        <v>81</v>
      </c>
      <c r="C87">
        <v>1.2446375336290301</v>
      </c>
      <c r="D87">
        <v>0.96091954022988502</v>
      </c>
    </row>
    <row r="88" spans="2:4" x14ac:dyDescent="0.25">
      <c r="B88">
        <v>82</v>
      </c>
      <c r="C88">
        <v>1.2446375336290301</v>
      </c>
      <c r="D88">
        <v>0.96091954022988502</v>
      </c>
    </row>
    <row r="89" spans="2:4" x14ac:dyDescent="0.25">
      <c r="B89">
        <v>83</v>
      </c>
      <c r="C89">
        <v>1.2446375336290301</v>
      </c>
      <c r="D89">
        <v>0.96091954022988502</v>
      </c>
    </row>
    <row r="90" spans="2:4" x14ac:dyDescent="0.25">
      <c r="B90">
        <v>84</v>
      </c>
      <c r="C90">
        <v>1.2446375336290301</v>
      </c>
      <c r="D90">
        <v>0.96091954022988502</v>
      </c>
    </row>
    <row r="91" spans="2:4" x14ac:dyDescent="0.25">
      <c r="B91">
        <v>85</v>
      </c>
      <c r="C91">
        <v>1.2446375336290301</v>
      </c>
      <c r="D91">
        <v>0.96091954022988502</v>
      </c>
    </row>
    <row r="92" spans="2:4" x14ac:dyDescent="0.25">
      <c r="B92">
        <v>86</v>
      </c>
      <c r="C92">
        <v>1.2446375336290301</v>
      </c>
      <c r="D92">
        <v>0.96091954022988502</v>
      </c>
    </row>
    <row r="93" spans="2:4" x14ac:dyDescent="0.25">
      <c r="B93">
        <v>87</v>
      </c>
      <c r="C93">
        <v>1.2446375336290301</v>
      </c>
      <c r="D93">
        <v>0.96091954022988502</v>
      </c>
    </row>
    <row r="94" spans="2:4" x14ac:dyDescent="0.25">
      <c r="B94">
        <v>88</v>
      </c>
      <c r="C94">
        <v>1.2446375336290301</v>
      </c>
      <c r="D94">
        <v>0.96091954022988502</v>
      </c>
    </row>
    <row r="95" spans="2:4" x14ac:dyDescent="0.25">
      <c r="B95">
        <v>89</v>
      </c>
      <c r="C95">
        <v>1.2446375336290301</v>
      </c>
      <c r="D95">
        <v>0.96091954022988502</v>
      </c>
    </row>
    <row r="96" spans="2:4" x14ac:dyDescent="0.25">
      <c r="B96">
        <v>90</v>
      </c>
      <c r="C96">
        <v>1.2446375336290301</v>
      </c>
      <c r="D96">
        <v>0.96091954022988502</v>
      </c>
    </row>
    <row r="97" spans="2:4" x14ac:dyDescent="0.25">
      <c r="B97">
        <v>91</v>
      </c>
      <c r="C97">
        <v>1.2446375336290301</v>
      </c>
      <c r="D97">
        <v>0.96091954022988502</v>
      </c>
    </row>
    <row r="98" spans="2:4" x14ac:dyDescent="0.25">
      <c r="B98">
        <v>92</v>
      </c>
      <c r="C98">
        <v>1.2446375336290301</v>
      </c>
      <c r="D98">
        <v>0.96091954022988502</v>
      </c>
    </row>
    <row r="99" spans="2:4" x14ac:dyDescent="0.25">
      <c r="B99">
        <v>93</v>
      </c>
      <c r="C99">
        <v>1.2446375336290301</v>
      </c>
      <c r="D99">
        <v>0.96091954022988502</v>
      </c>
    </row>
    <row r="100" spans="2:4" x14ac:dyDescent="0.25">
      <c r="B100">
        <v>94</v>
      </c>
      <c r="C100">
        <v>1.2446375336290301</v>
      </c>
      <c r="D100">
        <v>0.96091954022988502</v>
      </c>
    </row>
    <row r="101" spans="2:4" x14ac:dyDescent="0.25">
      <c r="B101">
        <v>95</v>
      </c>
      <c r="C101">
        <v>1.2446375336290301</v>
      </c>
      <c r="D101">
        <v>0.96091954022988502</v>
      </c>
    </row>
    <row r="102" spans="2:4" x14ac:dyDescent="0.25">
      <c r="B102">
        <v>96</v>
      </c>
      <c r="C102">
        <v>1.2446375336290301</v>
      </c>
      <c r="D102">
        <v>0.96091954022988502</v>
      </c>
    </row>
    <row r="103" spans="2:4" x14ac:dyDescent="0.25">
      <c r="B103">
        <v>97</v>
      </c>
      <c r="C103">
        <v>1.2446375336290301</v>
      </c>
      <c r="D103">
        <v>0.96091954022988502</v>
      </c>
    </row>
    <row r="104" spans="2:4" x14ac:dyDescent="0.25">
      <c r="B104">
        <v>98</v>
      </c>
      <c r="C104">
        <v>1.2446375336290301</v>
      </c>
      <c r="D104">
        <v>0.96091954022988502</v>
      </c>
    </row>
    <row r="105" spans="2:4" x14ac:dyDescent="0.25">
      <c r="B105">
        <v>99</v>
      </c>
      <c r="C105">
        <v>1.2446375336290301</v>
      </c>
      <c r="D105">
        <v>0.96091954022988502</v>
      </c>
    </row>
    <row r="106" spans="2:4" x14ac:dyDescent="0.25">
      <c r="B106">
        <v>100</v>
      </c>
      <c r="C106">
        <v>1.2446375336290301</v>
      </c>
      <c r="D106">
        <v>0.96091954022988502</v>
      </c>
    </row>
    <row r="107" spans="2:4" x14ac:dyDescent="0.25">
      <c r="B107">
        <v>101</v>
      </c>
      <c r="C107">
        <v>1.2446375336290301</v>
      </c>
      <c r="D107">
        <v>0.96091954022988502</v>
      </c>
    </row>
    <row r="108" spans="2:4" x14ac:dyDescent="0.25">
      <c r="B108">
        <v>102</v>
      </c>
      <c r="C108">
        <v>1.2446375336290301</v>
      </c>
      <c r="D108">
        <v>0.96091954022988502</v>
      </c>
    </row>
    <row r="109" spans="2:4" x14ac:dyDescent="0.25">
      <c r="B109">
        <v>103</v>
      </c>
      <c r="C109">
        <v>1.2446375336290301</v>
      </c>
      <c r="D109">
        <v>0.96091954022988502</v>
      </c>
    </row>
    <row r="110" spans="2:4" x14ac:dyDescent="0.25">
      <c r="B110">
        <v>104</v>
      </c>
      <c r="C110">
        <v>1.2446375336290301</v>
      </c>
      <c r="D110">
        <v>0.96091954022988502</v>
      </c>
    </row>
    <row r="111" spans="2:4" x14ac:dyDescent="0.25">
      <c r="B111">
        <v>105</v>
      </c>
      <c r="C111">
        <v>1.2446375336290301</v>
      </c>
      <c r="D111">
        <v>0.96091954022988502</v>
      </c>
    </row>
    <row r="112" spans="2:4" x14ac:dyDescent="0.25">
      <c r="B112">
        <v>106</v>
      </c>
      <c r="C112">
        <v>1.2446375336290301</v>
      </c>
      <c r="D112">
        <v>0.96091954022988502</v>
      </c>
    </row>
    <row r="113" spans="2:4" x14ac:dyDescent="0.25">
      <c r="B113">
        <v>107</v>
      </c>
      <c r="C113">
        <v>1.2446375336290301</v>
      </c>
      <c r="D113">
        <v>0.96091954022988502</v>
      </c>
    </row>
    <row r="114" spans="2:4" x14ac:dyDescent="0.25">
      <c r="B114">
        <v>108</v>
      </c>
      <c r="C114">
        <v>1.2446375336290301</v>
      </c>
      <c r="D114">
        <v>0.96091954022988502</v>
      </c>
    </row>
    <row r="115" spans="2:4" x14ac:dyDescent="0.25">
      <c r="B115">
        <v>109</v>
      </c>
      <c r="C115">
        <v>1.2446375336290301</v>
      </c>
      <c r="D115">
        <v>0.96091954022988502</v>
      </c>
    </row>
    <row r="116" spans="2:4" x14ac:dyDescent="0.25">
      <c r="B116">
        <v>110</v>
      </c>
      <c r="C116">
        <v>1.2446375336290301</v>
      </c>
      <c r="D116">
        <v>0.96091954022988502</v>
      </c>
    </row>
    <row r="117" spans="2:4" x14ac:dyDescent="0.25">
      <c r="B117">
        <v>111</v>
      </c>
      <c r="C117">
        <v>1.2446375336290301</v>
      </c>
      <c r="D117">
        <v>0.96091954022988502</v>
      </c>
    </row>
    <row r="118" spans="2:4" x14ac:dyDescent="0.25">
      <c r="B118">
        <v>112</v>
      </c>
      <c r="C118">
        <v>1.20943509615385</v>
      </c>
      <c r="D118">
        <v>0.96170212765957397</v>
      </c>
    </row>
    <row r="119" spans="2:4" x14ac:dyDescent="0.25">
      <c r="B119">
        <v>113</v>
      </c>
      <c r="C119">
        <v>1.20943509615385</v>
      </c>
      <c r="D119">
        <v>0.96170212765957397</v>
      </c>
    </row>
    <row r="120" spans="2:4" x14ac:dyDescent="0.25">
      <c r="B120">
        <v>114</v>
      </c>
      <c r="C120">
        <v>1.20943509615385</v>
      </c>
      <c r="D120">
        <v>0.96170212765957397</v>
      </c>
    </row>
    <row r="121" spans="2:4" x14ac:dyDescent="0.25">
      <c r="B121">
        <v>115</v>
      </c>
      <c r="C121">
        <v>1.20943509615385</v>
      </c>
      <c r="D121">
        <v>0.96170212765957397</v>
      </c>
    </row>
    <row r="122" spans="2:4" x14ac:dyDescent="0.25">
      <c r="B122">
        <v>116</v>
      </c>
      <c r="C122">
        <v>1.20943509615385</v>
      </c>
      <c r="D122">
        <v>0.96170212765957397</v>
      </c>
    </row>
    <row r="123" spans="2:4" x14ac:dyDescent="0.25">
      <c r="B123">
        <v>117</v>
      </c>
      <c r="C123">
        <v>1.20943509615385</v>
      </c>
      <c r="D123">
        <v>0.96170212765957397</v>
      </c>
    </row>
    <row r="124" spans="2:4" x14ac:dyDescent="0.25">
      <c r="B124">
        <v>118</v>
      </c>
      <c r="C124">
        <v>1.20943509615385</v>
      </c>
      <c r="D124">
        <v>0.96170212765957397</v>
      </c>
    </row>
    <row r="125" spans="2:4" x14ac:dyDescent="0.25">
      <c r="B125">
        <v>119</v>
      </c>
      <c r="C125">
        <v>1.20943509615385</v>
      </c>
      <c r="D125">
        <v>0.96170212765957397</v>
      </c>
    </row>
    <row r="126" spans="2:4" x14ac:dyDescent="0.25">
      <c r="B126">
        <v>120</v>
      </c>
      <c r="C126">
        <v>1.20943509615385</v>
      </c>
      <c r="D126">
        <v>0.96170212765957397</v>
      </c>
    </row>
    <row r="127" spans="2:4" x14ac:dyDescent="0.25">
      <c r="B127">
        <v>121</v>
      </c>
      <c r="C127">
        <v>1.20943509615385</v>
      </c>
      <c r="D127">
        <v>0.96170212765957397</v>
      </c>
    </row>
    <row r="128" spans="2:4" x14ac:dyDescent="0.25">
      <c r="B128">
        <v>122</v>
      </c>
      <c r="C128">
        <v>1.20943509615385</v>
      </c>
      <c r="D128">
        <v>0.96170212765957397</v>
      </c>
    </row>
    <row r="129" spans="2:4" x14ac:dyDescent="0.25">
      <c r="B129">
        <v>123</v>
      </c>
      <c r="C129">
        <v>1.20943509615385</v>
      </c>
      <c r="D129">
        <v>0.96170212765957397</v>
      </c>
    </row>
    <row r="130" spans="2:4" x14ac:dyDescent="0.25">
      <c r="B130">
        <v>124</v>
      </c>
      <c r="C130">
        <v>1.2278310365488301</v>
      </c>
      <c r="D130">
        <v>0.96363636363636396</v>
      </c>
    </row>
    <row r="131" spans="2:4" x14ac:dyDescent="0.25">
      <c r="B131">
        <v>125</v>
      </c>
      <c r="C131">
        <v>1.2278310365488301</v>
      </c>
      <c r="D131">
        <v>0.96363636363636396</v>
      </c>
    </row>
    <row r="132" spans="2:4" x14ac:dyDescent="0.25">
      <c r="B132">
        <v>126</v>
      </c>
      <c r="C132">
        <v>1.2278310365488301</v>
      </c>
      <c r="D132">
        <v>0.96363636363636396</v>
      </c>
    </row>
    <row r="133" spans="2:4" x14ac:dyDescent="0.25">
      <c r="B133">
        <v>127</v>
      </c>
      <c r="C133">
        <v>1.2278310365488301</v>
      </c>
      <c r="D133">
        <v>0.96363636363636396</v>
      </c>
    </row>
    <row r="134" spans="2:4" x14ac:dyDescent="0.25">
      <c r="B134">
        <v>128</v>
      </c>
      <c r="C134">
        <v>1.2278310365488301</v>
      </c>
      <c r="D134">
        <v>0.96363636363636396</v>
      </c>
    </row>
    <row r="135" spans="2:4" x14ac:dyDescent="0.25">
      <c r="B135">
        <v>129</v>
      </c>
      <c r="C135">
        <v>1.2278310365488301</v>
      </c>
      <c r="D135">
        <v>0.96363636363636396</v>
      </c>
    </row>
    <row r="136" spans="2:4" x14ac:dyDescent="0.25">
      <c r="B136">
        <v>130</v>
      </c>
      <c r="C136">
        <v>1.2278310365488301</v>
      </c>
      <c r="D136">
        <v>0.96363636363636396</v>
      </c>
    </row>
    <row r="137" spans="2:4" x14ac:dyDescent="0.25">
      <c r="B137">
        <v>131</v>
      </c>
      <c r="C137">
        <v>1.2278310365488301</v>
      </c>
      <c r="D137">
        <v>0.96363636363636396</v>
      </c>
    </row>
    <row r="138" spans="2:4" x14ac:dyDescent="0.25">
      <c r="B138">
        <v>132</v>
      </c>
      <c r="C138">
        <v>1.2278310365488301</v>
      </c>
      <c r="D138">
        <v>0.96363636363636396</v>
      </c>
    </row>
    <row r="139" spans="2:4" x14ac:dyDescent="0.25">
      <c r="B139">
        <v>133</v>
      </c>
      <c r="C139">
        <v>1.2278310365488301</v>
      </c>
      <c r="D139">
        <v>0.96363636363636396</v>
      </c>
    </row>
    <row r="140" spans="2:4" x14ac:dyDescent="0.25">
      <c r="B140">
        <v>134</v>
      </c>
      <c r="C140">
        <v>1.2335607753155</v>
      </c>
      <c r="D140">
        <v>0.96858638743455505</v>
      </c>
    </row>
    <row r="141" spans="2:4" x14ac:dyDescent="0.25">
      <c r="B141">
        <v>135</v>
      </c>
      <c r="C141">
        <v>1.2335607753155</v>
      </c>
      <c r="D141">
        <v>0.96858638743455505</v>
      </c>
    </row>
    <row r="142" spans="2:4" x14ac:dyDescent="0.25">
      <c r="B142">
        <v>136</v>
      </c>
      <c r="C142">
        <v>1.2335607753155</v>
      </c>
      <c r="D142">
        <v>0.96858638743455505</v>
      </c>
    </row>
    <row r="143" spans="2:4" x14ac:dyDescent="0.25">
      <c r="B143">
        <v>137</v>
      </c>
      <c r="C143">
        <v>1.2335607753155</v>
      </c>
      <c r="D143">
        <v>0.96858638743455505</v>
      </c>
    </row>
    <row r="144" spans="2:4" x14ac:dyDescent="0.25">
      <c r="B144">
        <v>138</v>
      </c>
      <c r="C144">
        <v>1.2335607753155</v>
      </c>
      <c r="D144">
        <v>0.96858638743455505</v>
      </c>
    </row>
    <row r="145" spans="2:4" x14ac:dyDescent="0.25">
      <c r="B145">
        <v>139</v>
      </c>
      <c r="C145">
        <v>1.2335607753155</v>
      </c>
      <c r="D145">
        <v>0.96858638743455505</v>
      </c>
    </row>
    <row r="146" spans="2:4" x14ac:dyDescent="0.25">
      <c r="B146">
        <v>140</v>
      </c>
      <c r="C146">
        <v>1.2335607753155</v>
      </c>
      <c r="D146">
        <v>0.96858638743455505</v>
      </c>
    </row>
    <row r="147" spans="2:4" x14ac:dyDescent="0.25">
      <c r="B147">
        <v>141</v>
      </c>
      <c r="C147">
        <v>1.2335607753155</v>
      </c>
      <c r="D147">
        <v>0.96858638743455505</v>
      </c>
    </row>
    <row r="148" spans="2:4" x14ac:dyDescent="0.25">
      <c r="B148">
        <v>142</v>
      </c>
      <c r="C148">
        <v>1.2335607753155</v>
      </c>
      <c r="D148">
        <v>0.96858638743455505</v>
      </c>
    </row>
    <row r="149" spans="2:4" x14ac:dyDescent="0.25">
      <c r="B149">
        <v>143</v>
      </c>
      <c r="C149">
        <v>1.2335607753155</v>
      </c>
      <c r="D149">
        <v>0.96858638743455505</v>
      </c>
    </row>
    <row r="150" spans="2:4" x14ac:dyDescent="0.25">
      <c r="B150">
        <v>144</v>
      </c>
      <c r="C150">
        <v>1.2335607753155</v>
      </c>
      <c r="D150">
        <v>0.96858638743455505</v>
      </c>
    </row>
    <row r="151" spans="2:4" x14ac:dyDescent="0.25">
      <c r="B151">
        <v>145</v>
      </c>
      <c r="C151">
        <v>1.2335607753155</v>
      </c>
      <c r="D151">
        <v>0.96858638743455505</v>
      </c>
    </row>
    <row r="152" spans="2:4" x14ac:dyDescent="0.25">
      <c r="B152">
        <v>146</v>
      </c>
      <c r="C152">
        <v>1.2182321550375199</v>
      </c>
      <c r="D152">
        <v>0.978494623655914</v>
      </c>
    </row>
    <row r="153" spans="2:4" x14ac:dyDescent="0.25">
      <c r="B153">
        <v>147</v>
      </c>
      <c r="C153">
        <v>1.2182321550375199</v>
      </c>
      <c r="D153">
        <v>0.978494623655914</v>
      </c>
    </row>
    <row r="154" spans="2:4" x14ac:dyDescent="0.25">
      <c r="B154">
        <v>148</v>
      </c>
      <c r="C154">
        <v>1.2182321550375199</v>
      </c>
      <c r="D154">
        <v>0.978494623655914</v>
      </c>
    </row>
    <row r="155" spans="2:4" x14ac:dyDescent="0.25">
      <c r="B155">
        <v>149</v>
      </c>
      <c r="C155">
        <v>1.2182321550375199</v>
      </c>
      <c r="D155">
        <v>0.978494623655914</v>
      </c>
    </row>
    <row r="156" spans="2:4" x14ac:dyDescent="0.25">
      <c r="B156">
        <v>150</v>
      </c>
      <c r="C156">
        <v>1.2182321550375199</v>
      </c>
      <c r="D156">
        <v>0.978494623655914</v>
      </c>
    </row>
    <row r="157" spans="2:4" x14ac:dyDescent="0.25">
      <c r="B157">
        <v>151</v>
      </c>
      <c r="C157">
        <v>1.2182321550375199</v>
      </c>
      <c r="D157">
        <v>0.978494623655914</v>
      </c>
    </row>
    <row r="158" spans="2:4" x14ac:dyDescent="0.25">
      <c r="B158">
        <v>152</v>
      </c>
      <c r="C158">
        <v>1.2182321550375199</v>
      </c>
      <c r="D158">
        <v>0.978494623655914</v>
      </c>
    </row>
    <row r="159" spans="2:4" x14ac:dyDescent="0.25">
      <c r="B159">
        <v>153</v>
      </c>
      <c r="C159">
        <v>1.2182321550375199</v>
      </c>
      <c r="D159">
        <v>0.978494623655914</v>
      </c>
    </row>
    <row r="160" spans="2:4" x14ac:dyDescent="0.25">
      <c r="B160">
        <v>154</v>
      </c>
      <c r="C160">
        <v>1.1951973803892999</v>
      </c>
      <c r="D160">
        <v>0.97787610619469001</v>
      </c>
    </row>
    <row r="161" spans="2:4" x14ac:dyDescent="0.25">
      <c r="B161">
        <v>155</v>
      </c>
      <c r="C161">
        <v>1.1951973803892999</v>
      </c>
      <c r="D161">
        <v>0.97787610619469001</v>
      </c>
    </row>
    <row r="162" spans="2:4" x14ac:dyDescent="0.25">
      <c r="B162">
        <v>156</v>
      </c>
      <c r="C162">
        <v>1.48838495575221</v>
      </c>
      <c r="D162">
        <v>0.99090909090909096</v>
      </c>
    </row>
    <row r="163" spans="2:4" x14ac:dyDescent="0.25">
      <c r="B163">
        <v>157</v>
      </c>
      <c r="C163">
        <v>1.48838495575221</v>
      </c>
      <c r="D163">
        <v>0.99090909090909096</v>
      </c>
    </row>
    <row r="164" spans="2:4" x14ac:dyDescent="0.25">
      <c r="B164">
        <v>158</v>
      </c>
      <c r="C164">
        <v>1.48838495575221</v>
      </c>
      <c r="D164">
        <v>0.99090909090909096</v>
      </c>
    </row>
    <row r="165" spans="2:4" x14ac:dyDescent="0.25">
      <c r="B165">
        <v>159</v>
      </c>
      <c r="C165">
        <v>1.48838495575221</v>
      </c>
      <c r="D165">
        <v>0.99090909090909096</v>
      </c>
    </row>
    <row r="166" spans="2:4" x14ac:dyDescent="0.25">
      <c r="B166">
        <v>160</v>
      </c>
      <c r="C166">
        <v>1.48838495575221</v>
      </c>
      <c r="D166">
        <v>0.99090909090909096</v>
      </c>
    </row>
    <row r="167" spans="2:4" x14ac:dyDescent="0.25">
      <c r="B167">
        <v>161</v>
      </c>
      <c r="C167">
        <v>1.2796606931336201</v>
      </c>
      <c r="D167">
        <v>0.98638613861386104</v>
      </c>
    </row>
    <row r="168" spans="2:4" x14ac:dyDescent="0.25">
      <c r="B168">
        <v>162</v>
      </c>
      <c r="C168">
        <v>1.2796606931336201</v>
      </c>
      <c r="D168">
        <v>0.98638613861386104</v>
      </c>
    </row>
    <row r="169" spans="2:4" x14ac:dyDescent="0.25">
      <c r="B169">
        <v>163</v>
      </c>
      <c r="C169">
        <v>1.2796606931336201</v>
      </c>
      <c r="D169">
        <v>0.98638613861386104</v>
      </c>
    </row>
    <row r="170" spans="2:4" x14ac:dyDescent="0.25">
      <c r="B170">
        <v>164</v>
      </c>
      <c r="C170">
        <v>1.2796606931336201</v>
      </c>
      <c r="D170">
        <v>0.98638613861386104</v>
      </c>
    </row>
    <row r="171" spans="2:4" x14ac:dyDescent="0.25">
      <c r="B171">
        <v>165</v>
      </c>
      <c r="C171">
        <v>1.2796606931336201</v>
      </c>
      <c r="D171">
        <v>0.98638613861386104</v>
      </c>
    </row>
    <row r="172" spans="2:4" x14ac:dyDescent="0.25">
      <c r="B172">
        <v>166</v>
      </c>
      <c r="C172">
        <v>1.2796606931336201</v>
      </c>
      <c r="D172">
        <v>0.98638613861386104</v>
      </c>
    </row>
    <row r="173" spans="2:4" x14ac:dyDescent="0.25">
      <c r="B173">
        <v>167</v>
      </c>
      <c r="C173">
        <v>1.2796606931336201</v>
      </c>
      <c r="D173">
        <v>0.98638613861386104</v>
      </c>
    </row>
    <row r="174" spans="2:4" x14ac:dyDescent="0.25">
      <c r="B174">
        <v>168</v>
      </c>
      <c r="C174">
        <v>1.2796606931336201</v>
      </c>
      <c r="D174">
        <v>0.98638613861386104</v>
      </c>
    </row>
    <row r="175" spans="2:4" x14ac:dyDescent="0.25">
      <c r="B175">
        <v>169</v>
      </c>
      <c r="C175">
        <v>1.2796606931336201</v>
      </c>
      <c r="D175">
        <v>0.98638613861386104</v>
      </c>
    </row>
    <row r="176" spans="2:4" x14ac:dyDescent="0.25">
      <c r="B176">
        <v>170</v>
      </c>
      <c r="C176">
        <v>1.2796606931336201</v>
      </c>
      <c r="D176">
        <v>0.98638613861386104</v>
      </c>
    </row>
    <row r="177" spans="2:4" x14ac:dyDescent="0.25">
      <c r="B177">
        <v>171</v>
      </c>
      <c r="C177">
        <v>1.2796606931336201</v>
      </c>
      <c r="D177">
        <v>0.98638613861386104</v>
      </c>
    </row>
    <row r="178" spans="2:4" x14ac:dyDescent="0.25">
      <c r="B178">
        <v>172</v>
      </c>
      <c r="C178">
        <v>1.2796606931336201</v>
      </c>
      <c r="D178">
        <v>0.98638613861386104</v>
      </c>
    </row>
    <row r="179" spans="2:4" x14ac:dyDescent="0.25">
      <c r="B179">
        <v>173</v>
      </c>
      <c r="C179">
        <v>1.2796606931336201</v>
      </c>
      <c r="D179">
        <v>0.98638613861386104</v>
      </c>
    </row>
    <row r="180" spans="2:4" x14ac:dyDescent="0.25">
      <c r="B180">
        <v>174</v>
      </c>
      <c r="C180">
        <v>1.2796606931336201</v>
      </c>
      <c r="D180">
        <v>0.98638613861386104</v>
      </c>
    </row>
    <row r="181" spans="2:4" x14ac:dyDescent="0.25">
      <c r="B181">
        <v>175</v>
      </c>
      <c r="C181">
        <v>1.2796606931336201</v>
      </c>
      <c r="D181">
        <v>0.98638613861386104</v>
      </c>
    </row>
    <row r="182" spans="2:4" x14ac:dyDescent="0.25">
      <c r="B182">
        <v>176</v>
      </c>
      <c r="C182">
        <v>1.2796606931336201</v>
      </c>
      <c r="D182">
        <v>0.98638613861386104</v>
      </c>
    </row>
    <row r="183" spans="2:4" x14ac:dyDescent="0.25">
      <c r="B183">
        <v>177</v>
      </c>
      <c r="C183">
        <v>1.2796606931336201</v>
      </c>
      <c r="D183">
        <v>0.98638613861386104</v>
      </c>
    </row>
    <row r="184" spans="2:4" x14ac:dyDescent="0.25">
      <c r="B184">
        <v>178</v>
      </c>
      <c r="C184">
        <v>1.2796606931336201</v>
      </c>
      <c r="D184">
        <v>0.98638613861386104</v>
      </c>
    </row>
    <row r="185" spans="2:4" x14ac:dyDescent="0.25">
      <c r="B185">
        <v>179</v>
      </c>
      <c r="C185">
        <v>1.2796606931336201</v>
      </c>
      <c r="D185">
        <v>0.98638613861386104</v>
      </c>
    </row>
    <row r="186" spans="2:4" x14ac:dyDescent="0.25">
      <c r="B186">
        <v>180</v>
      </c>
      <c r="C186">
        <v>1.2796606931336201</v>
      </c>
      <c r="D186">
        <v>0.98638613861386104</v>
      </c>
    </row>
    <row r="187" spans="2:4" x14ac:dyDescent="0.25">
      <c r="B187">
        <v>181</v>
      </c>
      <c r="C187">
        <v>1.2796606931336201</v>
      </c>
      <c r="D187">
        <v>0.98638613861386104</v>
      </c>
    </row>
    <row r="188" spans="2:4" x14ac:dyDescent="0.25">
      <c r="B188">
        <v>182</v>
      </c>
      <c r="C188">
        <v>1.2796606931336201</v>
      </c>
      <c r="D188">
        <v>0.98638613861386104</v>
      </c>
    </row>
    <row r="189" spans="2:4" x14ac:dyDescent="0.25">
      <c r="B189">
        <v>183</v>
      </c>
      <c r="C189">
        <v>1.2796606931336201</v>
      </c>
      <c r="D189">
        <v>0.98638613861386104</v>
      </c>
    </row>
    <row r="190" spans="2:4" x14ac:dyDescent="0.25">
      <c r="B190">
        <v>184</v>
      </c>
      <c r="C190">
        <v>1.2796606931336201</v>
      </c>
      <c r="D190">
        <v>0.98638613861386104</v>
      </c>
    </row>
    <row r="191" spans="2:4" x14ac:dyDescent="0.25">
      <c r="B191">
        <v>185</v>
      </c>
      <c r="C191">
        <v>1.2796606931336201</v>
      </c>
      <c r="D191">
        <v>0.98638613861386104</v>
      </c>
    </row>
    <row r="192" spans="2:4" x14ac:dyDescent="0.25">
      <c r="B192">
        <v>186</v>
      </c>
      <c r="C192">
        <v>1.2796606931336201</v>
      </c>
      <c r="D192">
        <v>0.98638613861386104</v>
      </c>
    </row>
    <row r="193" spans="2:4" x14ac:dyDescent="0.25">
      <c r="B193">
        <v>187</v>
      </c>
      <c r="C193">
        <v>1.2796606931336201</v>
      </c>
      <c r="D193">
        <v>0.98638613861386104</v>
      </c>
    </row>
    <row r="194" spans="2:4" x14ac:dyDescent="0.25">
      <c r="B194">
        <v>188</v>
      </c>
      <c r="C194">
        <v>1.2212802864976799</v>
      </c>
      <c r="D194">
        <v>0.98837209302325602</v>
      </c>
    </row>
    <row r="195" spans="2:4" x14ac:dyDescent="0.25">
      <c r="B195">
        <v>189</v>
      </c>
      <c r="C195">
        <v>1.2212802864976799</v>
      </c>
      <c r="D195">
        <v>0.98837209302325602</v>
      </c>
    </row>
    <row r="196" spans="2:4" x14ac:dyDescent="0.25">
      <c r="B196">
        <v>190</v>
      </c>
      <c r="C196">
        <v>1.2212802864976799</v>
      </c>
      <c r="D196">
        <v>0.98837209302325602</v>
      </c>
    </row>
    <row r="197" spans="2:4" x14ac:dyDescent="0.25">
      <c r="B197">
        <v>191</v>
      </c>
      <c r="C197">
        <v>1.2212802864976799</v>
      </c>
      <c r="D197">
        <v>0.98837209302325602</v>
      </c>
    </row>
    <row r="198" spans="2:4" x14ac:dyDescent="0.25">
      <c r="B198">
        <v>192</v>
      </c>
      <c r="C198">
        <v>1.2212802864976799</v>
      </c>
      <c r="D198">
        <v>0.98837209302325602</v>
      </c>
    </row>
    <row r="199" spans="2:4" x14ac:dyDescent="0.25">
      <c r="B199">
        <v>193</v>
      </c>
      <c r="C199">
        <v>1.2212802864976799</v>
      </c>
      <c r="D199">
        <v>0.98837209302325602</v>
      </c>
    </row>
    <row r="200" spans="2:4" x14ac:dyDescent="0.25">
      <c r="B200">
        <v>194</v>
      </c>
      <c r="C200">
        <v>1.2212802864976799</v>
      </c>
      <c r="D200">
        <v>0.98837209302325602</v>
      </c>
    </row>
    <row r="201" spans="2:4" x14ac:dyDescent="0.25">
      <c r="B201">
        <v>195</v>
      </c>
      <c r="C201">
        <v>1.2212802864976799</v>
      </c>
      <c r="D201">
        <v>0.98837209302325602</v>
      </c>
    </row>
    <row r="202" spans="2:4" x14ac:dyDescent="0.25">
      <c r="B202">
        <v>196</v>
      </c>
      <c r="C202">
        <v>1.2212802864976799</v>
      </c>
      <c r="D202">
        <v>0.98837209302325602</v>
      </c>
    </row>
    <row r="203" spans="2:4" x14ac:dyDescent="0.25">
      <c r="B203">
        <v>197</v>
      </c>
      <c r="C203">
        <v>1.2212802864976799</v>
      </c>
      <c r="D203">
        <v>0.98837209302325602</v>
      </c>
    </row>
    <row r="204" spans="2:4" x14ac:dyDescent="0.25">
      <c r="B204">
        <v>198</v>
      </c>
      <c r="C204">
        <v>1.2212802864976799</v>
      </c>
      <c r="D204">
        <v>0.98837209302325602</v>
      </c>
    </row>
    <row r="205" spans="2:4" x14ac:dyDescent="0.25">
      <c r="B205">
        <v>199</v>
      </c>
      <c r="C205">
        <v>1.2167538794659001</v>
      </c>
      <c r="D205">
        <v>0.97481108312342601</v>
      </c>
    </row>
    <row r="206" spans="2:4" x14ac:dyDescent="0.25">
      <c r="B206">
        <v>200</v>
      </c>
      <c r="C206">
        <v>1.2167538794659001</v>
      </c>
      <c r="D206">
        <v>0.97481108312342601</v>
      </c>
    </row>
    <row r="207" spans="2:4" x14ac:dyDescent="0.25">
      <c r="B207">
        <v>201</v>
      </c>
      <c r="C207">
        <v>1.2167538794659001</v>
      </c>
      <c r="D207">
        <v>0.97481108312342601</v>
      </c>
    </row>
    <row r="208" spans="2:4" x14ac:dyDescent="0.25">
      <c r="B208">
        <v>202</v>
      </c>
      <c r="C208">
        <v>1.2167538794659001</v>
      </c>
      <c r="D208">
        <v>0.97481108312342601</v>
      </c>
    </row>
    <row r="209" spans="2:4" x14ac:dyDescent="0.25">
      <c r="B209">
        <v>203</v>
      </c>
      <c r="C209">
        <v>1.2167538794659001</v>
      </c>
      <c r="D209">
        <v>0.97481108312342601</v>
      </c>
    </row>
    <row r="210" spans="2:4" x14ac:dyDescent="0.25">
      <c r="B210">
        <v>204</v>
      </c>
      <c r="C210">
        <v>1.2167538794659001</v>
      </c>
      <c r="D210">
        <v>0.97481108312342601</v>
      </c>
    </row>
    <row r="211" spans="2:4" x14ac:dyDescent="0.25">
      <c r="B211">
        <v>205</v>
      </c>
      <c r="C211">
        <v>1.2167538794659001</v>
      </c>
      <c r="D211">
        <v>0.97481108312342601</v>
      </c>
    </row>
    <row r="212" spans="2:4" x14ac:dyDescent="0.25">
      <c r="B212">
        <v>206</v>
      </c>
      <c r="C212">
        <v>1.2167538794659001</v>
      </c>
      <c r="D212">
        <v>0.97481108312342601</v>
      </c>
    </row>
    <row r="213" spans="2:4" x14ac:dyDescent="0.25">
      <c r="B213">
        <v>207</v>
      </c>
      <c r="C213">
        <v>1.2167538794659001</v>
      </c>
      <c r="D213">
        <v>0.97481108312342601</v>
      </c>
    </row>
    <row r="214" spans="2:4" x14ac:dyDescent="0.25">
      <c r="B214">
        <v>208</v>
      </c>
      <c r="C214">
        <v>1.2167538794659001</v>
      </c>
      <c r="D214">
        <v>0.97481108312342601</v>
      </c>
    </row>
    <row r="215" spans="2:4" x14ac:dyDescent="0.25">
      <c r="B215">
        <v>209</v>
      </c>
      <c r="C215">
        <v>1.2167538794659001</v>
      </c>
      <c r="D215">
        <v>0.97481108312342601</v>
      </c>
    </row>
    <row r="216" spans="2:4" x14ac:dyDescent="0.25">
      <c r="B216">
        <v>210</v>
      </c>
      <c r="C216">
        <v>1.2167538794659001</v>
      </c>
      <c r="D216">
        <v>0.97481108312342601</v>
      </c>
    </row>
    <row r="217" spans="2:4" x14ac:dyDescent="0.25">
      <c r="B217">
        <v>211</v>
      </c>
      <c r="C217">
        <v>1.2167538794659001</v>
      </c>
      <c r="D217">
        <v>0.97481108312342601</v>
      </c>
    </row>
    <row r="218" spans="2:4" x14ac:dyDescent="0.25">
      <c r="B218">
        <v>212</v>
      </c>
      <c r="C218">
        <v>1.2167538794659001</v>
      </c>
      <c r="D218">
        <v>0.97481108312342601</v>
      </c>
    </row>
    <row r="219" spans="2:4" x14ac:dyDescent="0.25">
      <c r="B219">
        <v>213</v>
      </c>
      <c r="C219">
        <v>1.2167538794659001</v>
      </c>
      <c r="D219">
        <v>0.97481108312342601</v>
      </c>
    </row>
    <row r="220" spans="2:4" x14ac:dyDescent="0.25">
      <c r="B220">
        <v>214</v>
      </c>
      <c r="C220">
        <v>1.2167538794659001</v>
      </c>
      <c r="D220">
        <v>0.97481108312342601</v>
      </c>
    </row>
    <row r="221" spans="2:4" x14ac:dyDescent="0.25">
      <c r="B221">
        <v>215</v>
      </c>
      <c r="C221">
        <v>1.2167538794659001</v>
      </c>
      <c r="D221">
        <v>0.97481108312342601</v>
      </c>
    </row>
    <row r="222" spans="2:4" x14ac:dyDescent="0.25">
      <c r="B222">
        <v>216</v>
      </c>
      <c r="C222">
        <v>1.2167538794659001</v>
      </c>
      <c r="D222">
        <v>0.97481108312342601</v>
      </c>
    </row>
    <row r="223" spans="2:4" x14ac:dyDescent="0.25">
      <c r="B223">
        <v>217</v>
      </c>
      <c r="C223">
        <v>1.2294229500562699</v>
      </c>
      <c r="D223">
        <v>0.98223350253807096</v>
      </c>
    </row>
    <row r="224" spans="2:4" x14ac:dyDescent="0.25">
      <c r="B224">
        <v>218</v>
      </c>
      <c r="C224">
        <v>1.2294229500562699</v>
      </c>
      <c r="D224">
        <v>0.98223350253807096</v>
      </c>
    </row>
    <row r="225" spans="2:4" x14ac:dyDescent="0.25">
      <c r="B225">
        <v>219</v>
      </c>
      <c r="C225">
        <v>1.2294229500562699</v>
      </c>
      <c r="D225">
        <v>0.98223350253807096</v>
      </c>
    </row>
    <row r="226" spans="2:4" x14ac:dyDescent="0.25">
      <c r="B226">
        <v>220</v>
      </c>
      <c r="C226">
        <v>1.2294229500562699</v>
      </c>
      <c r="D226">
        <v>0.98223350253807096</v>
      </c>
    </row>
    <row r="227" spans="2:4" x14ac:dyDescent="0.25">
      <c r="B227">
        <v>221</v>
      </c>
      <c r="C227">
        <v>1.2294229500562699</v>
      </c>
      <c r="D227">
        <v>0.98223350253807096</v>
      </c>
    </row>
    <row r="228" spans="2:4" x14ac:dyDescent="0.25">
      <c r="B228">
        <v>222</v>
      </c>
      <c r="C228">
        <v>1.2294229500562699</v>
      </c>
      <c r="D228">
        <v>0.98223350253807096</v>
      </c>
    </row>
    <row r="229" spans="2:4" x14ac:dyDescent="0.25">
      <c r="B229">
        <v>223</v>
      </c>
      <c r="C229">
        <v>1.2294229500562699</v>
      </c>
      <c r="D229">
        <v>0.98223350253807096</v>
      </c>
    </row>
    <row r="230" spans="2:4" x14ac:dyDescent="0.25">
      <c r="B230">
        <v>224</v>
      </c>
      <c r="C230">
        <v>1.2294229500562699</v>
      </c>
      <c r="D230">
        <v>0.98223350253807096</v>
      </c>
    </row>
    <row r="231" spans="2:4" x14ac:dyDescent="0.25">
      <c r="B231">
        <v>225</v>
      </c>
      <c r="C231">
        <v>1.2294229500562699</v>
      </c>
      <c r="D231">
        <v>0.98223350253807096</v>
      </c>
    </row>
    <row r="232" spans="2:4" x14ac:dyDescent="0.25">
      <c r="B232">
        <v>226</v>
      </c>
      <c r="C232">
        <v>1.2294229500562699</v>
      </c>
      <c r="D232">
        <v>0.98223350253807096</v>
      </c>
    </row>
    <row r="233" spans="2:4" x14ac:dyDescent="0.25">
      <c r="B233">
        <v>227</v>
      </c>
      <c r="C233">
        <v>1.2294229500562699</v>
      </c>
      <c r="D233">
        <v>0.98223350253807096</v>
      </c>
    </row>
    <row r="234" spans="2:4" x14ac:dyDescent="0.25">
      <c r="B234">
        <v>228</v>
      </c>
      <c r="C234">
        <v>1.2294229500562699</v>
      </c>
      <c r="D234">
        <v>0.98223350253807096</v>
      </c>
    </row>
    <row r="235" spans="2:4" x14ac:dyDescent="0.25">
      <c r="B235">
        <v>229</v>
      </c>
      <c r="C235">
        <v>1.2294229500562699</v>
      </c>
      <c r="D235">
        <v>0.98223350253807096</v>
      </c>
    </row>
    <row r="236" spans="2:4" x14ac:dyDescent="0.25">
      <c r="B236">
        <v>230</v>
      </c>
      <c r="C236">
        <v>1.2294229500562699</v>
      </c>
      <c r="D236">
        <v>0.98223350253807096</v>
      </c>
    </row>
    <row r="237" spans="2:4" x14ac:dyDescent="0.25">
      <c r="B237">
        <v>231</v>
      </c>
      <c r="C237">
        <v>1.2294229500562699</v>
      </c>
      <c r="D237">
        <v>0.98223350253807096</v>
      </c>
    </row>
    <row r="238" spans="2:4" x14ac:dyDescent="0.25">
      <c r="B238">
        <v>232</v>
      </c>
      <c r="C238">
        <v>1.2294229500562699</v>
      </c>
      <c r="D238">
        <v>0.98223350253807096</v>
      </c>
    </row>
    <row r="239" spans="2:4" x14ac:dyDescent="0.25">
      <c r="B239">
        <v>233</v>
      </c>
      <c r="C239">
        <v>1.2136826855829801</v>
      </c>
      <c r="D239">
        <v>0.98146877144818101</v>
      </c>
    </row>
    <row r="240" spans="2:4" x14ac:dyDescent="0.25">
      <c r="B240">
        <v>234</v>
      </c>
      <c r="C240">
        <v>1.2136826855829801</v>
      </c>
      <c r="D240">
        <v>0.98146877144818101</v>
      </c>
    </row>
    <row r="241" spans="2:4" x14ac:dyDescent="0.25">
      <c r="B241">
        <v>235</v>
      </c>
      <c r="C241">
        <v>1.2136826855829801</v>
      </c>
      <c r="D241">
        <v>0.98146877144818101</v>
      </c>
    </row>
    <row r="242" spans="2:4" x14ac:dyDescent="0.25">
      <c r="B242">
        <v>236</v>
      </c>
      <c r="C242">
        <v>1.2136826855829801</v>
      </c>
      <c r="D242">
        <v>0.98146877144818101</v>
      </c>
    </row>
    <row r="243" spans="2:4" x14ac:dyDescent="0.25">
      <c r="B243">
        <v>237</v>
      </c>
      <c r="C243">
        <v>1.2136826855829801</v>
      </c>
      <c r="D243">
        <v>0.98146877144818101</v>
      </c>
    </row>
    <row r="244" spans="2:4" x14ac:dyDescent="0.25">
      <c r="B244">
        <v>238</v>
      </c>
      <c r="C244">
        <v>1.2136826855829801</v>
      </c>
      <c r="D244">
        <v>0.98146877144818101</v>
      </c>
    </row>
    <row r="245" spans="2:4" x14ac:dyDescent="0.25">
      <c r="B245">
        <v>239</v>
      </c>
      <c r="C245">
        <v>1.2136826855829801</v>
      </c>
      <c r="D245">
        <v>0.98146877144818101</v>
      </c>
    </row>
    <row r="246" spans="2:4" x14ac:dyDescent="0.25">
      <c r="B246">
        <v>240</v>
      </c>
      <c r="C246">
        <v>1.2136826855829801</v>
      </c>
      <c r="D246">
        <v>0.98146877144818101</v>
      </c>
    </row>
    <row r="247" spans="2:4" x14ac:dyDescent="0.25">
      <c r="B247">
        <v>241</v>
      </c>
      <c r="C247">
        <v>1.2136826855829801</v>
      </c>
      <c r="D247">
        <v>0.98146877144818101</v>
      </c>
    </row>
    <row r="248" spans="2:4" x14ac:dyDescent="0.25">
      <c r="B248">
        <v>242</v>
      </c>
      <c r="C248">
        <v>1.2136826855829801</v>
      </c>
      <c r="D248">
        <v>0.98146877144818101</v>
      </c>
    </row>
    <row r="249" spans="2:4" x14ac:dyDescent="0.25">
      <c r="B249">
        <v>243</v>
      </c>
      <c r="C249">
        <v>1.2136826855829801</v>
      </c>
      <c r="D249">
        <v>0.98146877144818101</v>
      </c>
    </row>
    <row r="250" spans="2:4" x14ac:dyDescent="0.25">
      <c r="B250">
        <v>244</v>
      </c>
      <c r="C250">
        <v>1.2136826855829801</v>
      </c>
      <c r="D250">
        <v>0.98146877144818101</v>
      </c>
    </row>
    <row r="251" spans="2:4" x14ac:dyDescent="0.25">
      <c r="B251">
        <v>245</v>
      </c>
      <c r="C251">
        <v>1.2136826855829801</v>
      </c>
      <c r="D251">
        <v>0.98146877144818101</v>
      </c>
    </row>
    <row r="252" spans="2:4" x14ac:dyDescent="0.25">
      <c r="B252">
        <v>246</v>
      </c>
      <c r="C252">
        <v>1.2136826855829801</v>
      </c>
      <c r="D252">
        <v>0.98146877144818101</v>
      </c>
    </row>
    <row r="253" spans="2:4" x14ac:dyDescent="0.25">
      <c r="B253">
        <v>247</v>
      </c>
      <c r="C253">
        <v>1.2136826855829801</v>
      </c>
      <c r="D253">
        <v>0.98146877144818101</v>
      </c>
    </row>
    <row r="254" spans="2:4" x14ac:dyDescent="0.25">
      <c r="B254">
        <v>248</v>
      </c>
      <c r="C254">
        <v>1.2136826855829801</v>
      </c>
      <c r="D254">
        <v>0.98146877144818101</v>
      </c>
    </row>
    <row r="255" spans="2:4" x14ac:dyDescent="0.25">
      <c r="B255">
        <v>249</v>
      </c>
      <c r="C255">
        <v>1.2136826855829801</v>
      </c>
      <c r="D255">
        <v>0.98146877144818101</v>
      </c>
    </row>
    <row r="256" spans="2:4" x14ac:dyDescent="0.25">
      <c r="B256">
        <v>250</v>
      </c>
      <c r="C256">
        <v>1.2136826855829801</v>
      </c>
      <c r="D256">
        <v>0.98146877144818101</v>
      </c>
    </row>
    <row r="257" spans="2:4" x14ac:dyDescent="0.25">
      <c r="B257">
        <v>251</v>
      </c>
      <c r="C257">
        <v>1.2136826855829801</v>
      </c>
      <c r="D257">
        <v>0.98146877144818101</v>
      </c>
    </row>
    <row r="258" spans="2:4" x14ac:dyDescent="0.25">
      <c r="B258">
        <v>252</v>
      </c>
      <c r="C258">
        <v>1.2136826855829801</v>
      </c>
      <c r="D258">
        <v>0.98146877144818101</v>
      </c>
    </row>
    <row r="259" spans="2:4" x14ac:dyDescent="0.25">
      <c r="B259">
        <v>253</v>
      </c>
      <c r="C259">
        <v>1.2136826855829801</v>
      </c>
      <c r="D259">
        <v>0.98146877144818101</v>
      </c>
    </row>
    <row r="260" spans="2:4" x14ac:dyDescent="0.25">
      <c r="B260">
        <v>254</v>
      </c>
      <c r="C260">
        <v>1.2136826855829801</v>
      </c>
      <c r="D260">
        <v>0.98146877144818101</v>
      </c>
    </row>
    <row r="261" spans="2:4" x14ac:dyDescent="0.25">
      <c r="B261">
        <v>255</v>
      </c>
      <c r="C261">
        <v>1.2136826855829801</v>
      </c>
      <c r="D261">
        <v>0.98146877144818101</v>
      </c>
    </row>
    <row r="262" spans="2:4" x14ac:dyDescent="0.25">
      <c r="B262">
        <v>256</v>
      </c>
      <c r="C262">
        <v>1.2136826855829801</v>
      </c>
      <c r="D262">
        <v>0.98146877144818101</v>
      </c>
    </row>
    <row r="263" spans="2:4" x14ac:dyDescent="0.25">
      <c r="B263">
        <v>257</v>
      </c>
      <c r="C263">
        <v>1.2136826855829801</v>
      </c>
      <c r="D263">
        <v>0.98146877144818101</v>
      </c>
    </row>
    <row r="264" spans="2:4" x14ac:dyDescent="0.25">
      <c r="B264">
        <v>258</v>
      </c>
      <c r="C264">
        <v>1.2136826855829801</v>
      </c>
      <c r="D264">
        <v>0.98146877144818101</v>
      </c>
    </row>
    <row r="265" spans="2:4" x14ac:dyDescent="0.25">
      <c r="B265">
        <v>259</v>
      </c>
      <c r="C265">
        <v>1.2136826855829801</v>
      </c>
      <c r="D265">
        <v>0.98146877144818101</v>
      </c>
    </row>
    <row r="266" spans="2:4" x14ac:dyDescent="0.25">
      <c r="B266">
        <v>260</v>
      </c>
      <c r="C266">
        <v>1.2136826855829801</v>
      </c>
      <c r="D266">
        <v>0.98146877144818101</v>
      </c>
    </row>
    <row r="267" spans="2:4" x14ac:dyDescent="0.25">
      <c r="B267">
        <v>261</v>
      </c>
      <c r="C267">
        <v>1.2136826855829801</v>
      </c>
      <c r="D267">
        <v>0.98146877144818101</v>
      </c>
    </row>
    <row r="268" spans="2:4" x14ac:dyDescent="0.25">
      <c r="B268">
        <v>262</v>
      </c>
      <c r="C268">
        <v>1.2258450960987599</v>
      </c>
      <c r="D268">
        <v>0.983899821109123</v>
      </c>
    </row>
    <row r="269" spans="2:4" x14ac:dyDescent="0.25">
      <c r="B269">
        <v>263</v>
      </c>
      <c r="C269">
        <v>1.2258450960987599</v>
      </c>
      <c r="D269">
        <v>0.983899821109123</v>
      </c>
    </row>
    <row r="270" spans="2:4" x14ac:dyDescent="0.25">
      <c r="B270">
        <v>264</v>
      </c>
      <c r="C270">
        <v>1.2258450960987599</v>
      </c>
      <c r="D270">
        <v>0.983899821109123</v>
      </c>
    </row>
    <row r="271" spans="2:4" x14ac:dyDescent="0.25">
      <c r="B271">
        <v>265</v>
      </c>
      <c r="C271">
        <v>1.2258450960987599</v>
      </c>
      <c r="D271">
        <v>0.983899821109123</v>
      </c>
    </row>
    <row r="272" spans="2:4" x14ac:dyDescent="0.25">
      <c r="B272">
        <v>266</v>
      </c>
      <c r="C272">
        <v>1.2258450960987599</v>
      </c>
      <c r="D272">
        <v>0.983899821109123</v>
      </c>
    </row>
    <row r="273" spans="2:4" x14ac:dyDescent="0.25">
      <c r="B273">
        <v>267</v>
      </c>
      <c r="C273">
        <v>1.2258450960987599</v>
      </c>
      <c r="D273">
        <v>0.983899821109123</v>
      </c>
    </row>
    <row r="274" spans="2:4" x14ac:dyDescent="0.25">
      <c r="B274">
        <v>268</v>
      </c>
      <c r="C274">
        <v>1.2258450960987599</v>
      </c>
      <c r="D274">
        <v>0.983899821109123</v>
      </c>
    </row>
    <row r="275" spans="2:4" x14ac:dyDescent="0.25">
      <c r="B275">
        <v>269</v>
      </c>
      <c r="C275">
        <v>1.2258450960987599</v>
      </c>
      <c r="D275">
        <v>0.983899821109123</v>
      </c>
    </row>
    <row r="276" spans="2:4" x14ac:dyDescent="0.25">
      <c r="B276">
        <v>270</v>
      </c>
      <c r="C276">
        <v>1.2258450960987599</v>
      </c>
      <c r="D276">
        <v>0.983899821109123</v>
      </c>
    </row>
    <row r="277" spans="2:4" x14ac:dyDescent="0.25">
      <c r="B277">
        <v>271</v>
      </c>
      <c r="C277">
        <v>1.2258450960987599</v>
      </c>
      <c r="D277">
        <v>0.983899821109123</v>
      </c>
    </row>
    <row r="278" spans="2:4" x14ac:dyDescent="0.25">
      <c r="B278">
        <v>272</v>
      </c>
      <c r="C278">
        <v>1.2258450960987599</v>
      </c>
      <c r="D278">
        <v>0.983899821109123</v>
      </c>
    </row>
    <row r="279" spans="2:4" x14ac:dyDescent="0.25">
      <c r="B279">
        <v>273</v>
      </c>
      <c r="C279">
        <v>1.2258450960987599</v>
      </c>
      <c r="D279">
        <v>0.983899821109123</v>
      </c>
    </row>
    <row r="280" spans="2:4" x14ac:dyDescent="0.25">
      <c r="B280">
        <v>274</v>
      </c>
      <c r="C280">
        <v>1.2258450960987599</v>
      </c>
      <c r="D280">
        <v>0.983899821109123</v>
      </c>
    </row>
    <row r="281" spans="2:4" x14ac:dyDescent="0.25">
      <c r="B281">
        <v>275</v>
      </c>
      <c r="C281">
        <v>1.2258450960987599</v>
      </c>
      <c r="D281">
        <v>0.983899821109123</v>
      </c>
    </row>
    <row r="282" spans="2:4" x14ac:dyDescent="0.25">
      <c r="B282">
        <v>276</v>
      </c>
      <c r="C282">
        <v>1.2258450960987599</v>
      </c>
      <c r="D282">
        <v>0.983899821109123</v>
      </c>
    </row>
    <row r="283" spans="2:4" x14ac:dyDescent="0.25">
      <c r="B283">
        <v>277</v>
      </c>
      <c r="C283">
        <v>1.2258450960987599</v>
      </c>
      <c r="D283">
        <v>0.983899821109123</v>
      </c>
    </row>
    <row r="284" spans="2:4" x14ac:dyDescent="0.25">
      <c r="B284">
        <v>278</v>
      </c>
      <c r="C284">
        <v>1.2258450960987599</v>
      </c>
      <c r="D284">
        <v>0.983899821109123</v>
      </c>
    </row>
    <row r="285" spans="2:4" x14ac:dyDescent="0.25">
      <c r="B285">
        <v>279</v>
      </c>
      <c r="C285">
        <v>1.2258450960987599</v>
      </c>
      <c r="D285">
        <v>0.983899821109123</v>
      </c>
    </row>
    <row r="286" spans="2:4" x14ac:dyDescent="0.25">
      <c r="B286">
        <v>280</v>
      </c>
      <c r="C286">
        <v>1.2258450960987599</v>
      </c>
      <c r="D286">
        <v>0.983899821109123</v>
      </c>
    </row>
    <row r="287" spans="2:4" x14ac:dyDescent="0.25">
      <c r="B287">
        <v>281</v>
      </c>
      <c r="C287">
        <v>1.2258450960987599</v>
      </c>
      <c r="D287">
        <v>0.983899821109123</v>
      </c>
    </row>
    <row r="288" spans="2:4" x14ac:dyDescent="0.25">
      <c r="B288">
        <v>282</v>
      </c>
      <c r="C288">
        <v>1.2258450960987599</v>
      </c>
      <c r="D288">
        <v>0.983899821109123</v>
      </c>
    </row>
    <row r="289" spans="2:4" x14ac:dyDescent="0.25">
      <c r="B289">
        <v>283</v>
      </c>
      <c r="C289">
        <v>1.2258450960987599</v>
      </c>
      <c r="D289">
        <v>0.983899821109123</v>
      </c>
    </row>
    <row r="290" spans="2:4" x14ac:dyDescent="0.25">
      <c r="B290">
        <v>284</v>
      </c>
      <c r="C290">
        <v>1.2258450960987599</v>
      </c>
      <c r="D290">
        <v>0.983899821109123</v>
      </c>
    </row>
    <row r="291" spans="2:4" x14ac:dyDescent="0.25">
      <c r="B291">
        <v>285</v>
      </c>
      <c r="C291">
        <v>1.2258450960987599</v>
      </c>
      <c r="D291">
        <v>0.983899821109123</v>
      </c>
    </row>
    <row r="292" spans="2:4" x14ac:dyDescent="0.25">
      <c r="B292">
        <v>286</v>
      </c>
      <c r="C292">
        <v>1.2258450960987599</v>
      </c>
      <c r="D292">
        <v>0.983899821109123</v>
      </c>
    </row>
    <row r="293" spans="2:4" x14ac:dyDescent="0.25">
      <c r="B293">
        <v>287</v>
      </c>
      <c r="C293">
        <v>1.2258450960987599</v>
      </c>
      <c r="D293">
        <v>0.983899821109123</v>
      </c>
    </row>
    <row r="294" spans="2:4" x14ac:dyDescent="0.25">
      <c r="B294">
        <v>288</v>
      </c>
      <c r="C294">
        <v>1.2258450960987599</v>
      </c>
      <c r="D294">
        <v>0.983899821109123</v>
      </c>
    </row>
    <row r="295" spans="2:4" x14ac:dyDescent="0.25">
      <c r="B295">
        <v>289</v>
      </c>
      <c r="C295">
        <v>1.2258450960987599</v>
      </c>
      <c r="D295">
        <v>0.983899821109123</v>
      </c>
    </row>
    <row r="296" spans="2:4" x14ac:dyDescent="0.25">
      <c r="B296">
        <v>290</v>
      </c>
      <c r="C296">
        <v>1.2258450960987599</v>
      </c>
      <c r="D296">
        <v>0.983899821109123</v>
      </c>
    </row>
    <row r="297" spans="2:4" x14ac:dyDescent="0.25">
      <c r="B297">
        <v>291</v>
      </c>
      <c r="C297">
        <v>1.2258450960987599</v>
      </c>
      <c r="D297">
        <v>0.983899821109123</v>
      </c>
    </row>
    <row r="298" spans="2:4" x14ac:dyDescent="0.25">
      <c r="B298">
        <v>292</v>
      </c>
      <c r="C298">
        <v>1.2258450960987599</v>
      </c>
      <c r="D298">
        <v>0.983899821109123</v>
      </c>
    </row>
    <row r="299" spans="2:4" x14ac:dyDescent="0.25">
      <c r="B299">
        <v>293</v>
      </c>
      <c r="C299">
        <v>1.2258450960987599</v>
      </c>
      <c r="D299">
        <v>0.983899821109123</v>
      </c>
    </row>
    <row r="300" spans="2:4" x14ac:dyDescent="0.25">
      <c r="B300">
        <v>294</v>
      </c>
      <c r="C300">
        <v>1.2258450960987599</v>
      </c>
      <c r="D300">
        <v>0.983899821109123</v>
      </c>
    </row>
    <row r="301" spans="2:4" x14ac:dyDescent="0.25">
      <c r="B301">
        <v>295</v>
      </c>
      <c r="C301">
        <v>1.2258450960987599</v>
      </c>
      <c r="D301">
        <v>0.983899821109123</v>
      </c>
    </row>
    <row r="302" spans="2:4" x14ac:dyDescent="0.25">
      <c r="B302">
        <v>296</v>
      </c>
      <c r="C302">
        <v>1.2258450960987599</v>
      </c>
      <c r="D302">
        <v>0.983899821109123</v>
      </c>
    </row>
    <row r="303" spans="2:4" x14ac:dyDescent="0.25">
      <c r="B303">
        <v>297</v>
      </c>
      <c r="C303">
        <v>1.2258450960987599</v>
      </c>
      <c r="D303">
        <v>0.983899821109123</v>
      </c>
    </row>
    <row r="304" spans="2:4" x14ac:dyDescent="0.25">
      <c r="B304">
        <v>298</v>
      </c>
      <c r="C304">
        <v>1.2258450960987599</v>
      </c>
      <c r="D304">
        <v>0.983899821109123</v>
      </c>
    </row>
    <row r="305" spans="2:4" x14ac:dyDescent="0.25">
      <c r="B305">
        <v>299</v>
      </c>
      <c r="C305">
        <v>1.2258450960987599</v>
      </c>
      <c r="D305">
        <v>0.983899821109123</v>
      </c>
    </row>
    <row r="306" spans="2:4" x14ac:dyDescent="0.25">
      <c r="B306">
        <v>300</v>
      </c>
      <c r="C306">
        <v>1.2258450960987599</v>
      </c>
      <c r="D306">
        <v>0.983899821109123</v>
      </c>
    </row>
    <row r="307" spans="2:4" x14ac:dyDescent="0.25">
      <c r="B307">
        <v>301</v>
      </c>
      <c r="C307">
        <v>1.1864602448459201</v>
      </c>
      <c r="D307">
        <v>0.98862559241706205</v>
      </c>
    </row>
    <row r="308" spans="2:4" x14ac:dyDescent="0.25">
      <c r="B308">
        <v>302</v>
      </c>
      <c r="C308">
        <v>1.1864602448459201</v>
      </c>
      <c r="D308">
        <v>0.98862559241706205</v>
      </c>
    </row>
    <row r="309" spans="2:4" x14ac:dyDescent="0.25">
      <c r="B309">
        <v>303</v>
      </c>
      <c r="C309">
        <v>1.1864602448459201</v>
      </c>
      <c r="D309">
        <v>0.98862559241706205</v>
      </c>
    </row>
    <row r="310" spans="2:4" x14ac:dyDescent="0.25">
      <c r="B310">
        <v>304</v>
      </c>
      <c r="C310">
        <v>1.1864602448459201</v>
      </c>
      <c r="D310">
        <v>0.98862559241706205</v>
      </c>
    </row>
    <row r="311" spans="2:4" x14ac:dyDescent="0.25">
      <c r="B311">
        <v>305</v>
      </c>
      <c r="C311">
        <v>1.1864602448459201</v>
      </c>
      <c r="D311">
        <v>0.98862559241706205</v>
      </c>
    </row>
    <row r="312" spans="2:4" x14ac:dyDescent="0.25">
      <c r="B312">
        <v>306</v>
      </c>
      <c r="C312">
        <v>1.1864602448459201</v>
      </c>
      <c r="D312">
        <v>0.98862559241706205</v>
      </c>
    </row>
    <row r="313" spans="2:4" x14ac:dyDescent="0.25">
      <c r="B313">
        <v>307</v>
      </c>
      <c r="C313">
        <v>1.1864602448459201</v>
      </c>
      <c r="D313">
        <v>0.98862559241706205</v>
      </c>
    </row>
    <row r="314" spans="2:4" x14ac:dyDescent="0.25">
      <c r="B314">
        <v>308</v>
      </c>
      <c r="C314">
        <v>1.1864602448459201</v>
      </c>
      <c r="D314">
        <v>0.98862559241706205</v>
      </c>
    </row>
    <row r="315" spans="2:4" x14ac:dyDescent="0.25">
      <c r="B315">
        <v>309</v>
      </c>
      <c r="C315">
        <v>1.1864602448459201</v>
      </c>
      <c r="D315">
        <v>0.98862559241706205</v>
      </c>
    </row>
    <row r="316" spans="2:4" x14ac:dyDescent="0.25">
      <c r="B316">
        <v>310</v>
      </c>
      <c r="C316">
        <v>1.1864602448459201</v>
      </c>
      <c r="D316">
        <v>0.98862559241706205</v>
      </c>
    </row>
    <row r="317" spans="2:4" x14ac:dyDescent="0.25">
      <c r="B317">
        <v>311</v>
      </c>
      <c r="C317">
        <v>1.1864602448459201</v>
      </c>
      <c r="D317">
        <v>0.98862559241706205</v>
      </c>
    </row>
    <row r="318" spans="2:4" x14ac:dyDescent="0.25">
      <c r="B318">
        <v>312</v>
      </c>
      <c r="C318">
        <v>1.1864602448459201</v>
      </c>
      <c r="D318">
        <v>0.98862559241706205</v>
      </c>
    </row>
    <row r="319" spans="2:4" x14ac:dyDescent="0.25">
      <c r="B319">
        <v>313</v>
      </c>
      <c r="C319">
        <v>1.1864602448459201</v>
      </c>
      <c r="D319">
        <v>0.98862559241706205</v>
      </c>
    </row>
    <row r="320" spans="2:4" x14ac:dyDescent="0.25">
      <c r="B320">
        <v>314</v>
      </c>
      <c r="C320">
        <v>1.1864602448459201</v>
      </c>
      <c r="D320">
        <v>0.98862559241706205</v>
      </c>
    </row>
    <row r="321" spans="2:4" x14ac:dyDescent="0.25">
      <c r="B321">
        <v>315</v>
      </c>
      <c r="C321">
        <v>1.1864602448459201</v>
      </c>
      <c r="D321">
        <v>0.98862559241706205</v>
      </c>
    </row>
    <row r="322" spans="2:4" x14ac:dyDescent="0.25">
      <c r="B322">
        <v>316</v>
      </c>
      <c r="C322">
        <v>1.1864602448459201</v>
      </c>
      <c r="D322">
        <v>0.98862559241706205</v>
      </c>
    </row>
    <row r="323" spans="2:4" x14ac:dyDescent="0.25">
      <c r="B323">
        <v>317</v>
      </c>
      <c r="C323">
        <v>1.1864602448459201</v>
      </c>
      <c r="D323">
        <v>0.98862559241706205</v>
      </c>
    </row>
    <row r="324" spans="2:4" x14ac:dyDescent="0.25">
      <c r="B324">
        <v>318</v>
      </c>
      <c r="C324">
        <v>1.1864602448459201</v>
      </c>
      <c r="D324">
        <v>0.98862559241706205</v>
      </c>
    </row>
    <row r="325" spans="2:4" x14ac:dyDescent="0.25">
      <c r="B325">
        <v>319</v>
      </c>
      <c r="C325">
        <v>1.1864602448459201</v>
      </c>
      <c r="D325">
        <v>0.98862559241706205</v>
      </c>
    </row>
    <row r="326" spans="2:4" x14ac:dyDescent="0.25">
      <c r="B326">
        <v>320</v>
      </c>
      <c r="C326">
        <v>1.1864602448459201</v>
      </c>
      <c r="D326">
        <v>0.98862559241706205</v>
      </c>
    </row>
    <row r="327" spans="2:4" x14ac:dyDescent="0.25">
      <c r="B327">
        <v>321</v>
      </c>
      <c r="C327">
        <v>1.1864602448459201</v>
      </c>
      <c r="D327">
        <v>0.98862559241706205</v>
      </c>
    </row>
    <row r="328" spans="2:4" x14ac:dyDescent="0.25">
      <c r="B328">
        <v>322</v>
      </c>
      <c r="C328">
        <v>1.1864602448459201</v>
      </c>
      <c r="D328">
        <v>0.98862559241706205</v>
      </c>
    </row>
    <row r="329" spans="2:4" x14ac:dyDescent="0.25">
      <c r="B329">
        <v>323</v>
      </c>
      <c r="C329">
        <v>1.1864602448459201</v>
      </c>
      <c r="D329">
        <v>0.98862559241706205</v>
      </c>
    </row>
    <row r="330" spans="2:4" x14ac:dyDescent="0.25">
      <c r="B330">
        <v>324</v>
      </c>
      <c r="C330">
        <v>1.1864602448459201</v>
      </c>
      <c r="D330">
        <v>0.98862559241706205</v>
      </c>
    </row>
    <row r="331" spans="2:4" x14ac:dyDescent="0.25">
      <c r="B331">
        <v>325</v>
      </c>
      <c r="C331">
        <v>1.3736078839836601</v>
      </c>
      <c r="D331">
        <v>0.98167539267015702</v>
      </c>
    </row>
    <row r="332" spans="2:4" x14ac:dyDescent="0.25">
      <c r="B332">
        <v>326</v>
      </c>
      <c r="C332">
        <v>1.3736078839836601</v>
      </c>
      <c r="D332">
        <v>0.98167539267015702</v>
      </c>
    </row>
    <row r="333" spans="2:4" x14ac:dyDescent="0.25">
      <c r="B333">
        <v>327</v>
      </c>
      <c r="C333">
        <v>1.3736078839836601</v>
      </c>
      <c r="D333">
        <v>0.98167539267015702</v>
      </c>
    </row>
    <row r="334" spans="2:4" x14ac:dyDescent="0.25">
      <c r="B334">
        <v>328</v>
      </c>
      <c r="C334">
        <v>1.3736078839836601</v>
      </c>
      <c r="D334">
        <v>0.98167539267015702</v>
      </c>
    </row>
    <row r="335" spans="2:4" x14ac:dyDescent="0.25">
      <c r="B335">
        <v>329</v>
      </c>
      <c r="C335">
        <v>1.3736078839836601</v>
      </c>
      <c r="D335">
        <v>0.98167539267015702</v>
      </c>
    </row>
    <row r="336" spans="2:4" x14ac:dyDescent="0.25">
      <c r="B336">
        <v>330</v>
      </c>
      <c r="C336">
        <v>1.3736078839836601</v>
      </c>
      <c r="D336">
        <v>0.98167539267015702</v>
      </c>
    </row>
    <row r="337" spans="2:4" x14ac:dyDescent="0.25">
      <c r="B337">
        <v>331</v>
      </c>
      <c r="C337">
        <v>1.3736078839836601</v>
      </c>
      <c r="D337">
        <v>0.98167539267015702</v>
      </c>
    </row>
    <row r="338" spans="2:4" x14ac:dyDescent="0.25">
      <c r="B338">
        <v>332</v>
      </c>
      <c r="C338">
        <v>1.3736078839836601</v>
      </c>
      <c r="D338">
        <v>0.98167539267015702</v>
      </c>
    </row>
    <row r="339" spans="2:4" x14ac:dyDescent="0.25">
      <c r="B339">
        <v>333</v>
      </c>
      <c r="C339">
        <v>1.3736078839836601</v>
      </c>
      <c r="D339">
        <v>0.98167539267015702</v>
      </c>
    </row>
    <row r="340" spans="2:4" x14ac:dyDescent="0.25">
      <c r="B340">
        <v>334</v>
      </c>
      <c r="C340">
        <v>1.3736078839836601</v>
      </c>
      <c r="D340">
        <v>0.98167539267015702</v>
      </c>
    </row>
    <row r="341" spans="2:4" x14ac:dyDescent="0.25">
      <c r="B341">
        <v>335</v>
      </c>
      <c r="C341">
        <v>1.3736078839836601</v>
      </c>
      <c r="D341">
        <v>0.98167539267015702</v>
      </c>
    </row>
    <row r="342" spans="2:4" x14ac:dyDescent="0.25">
      <c r="B342">
        <v>336</v>
      </c>
      <c r="C342">
        <v>1.3736078839836601</v>
      </c>
      <c r="D342">
        <v>0.98167539267015702</v>
      </c>
    </row>
    <row r="343" spans="2:4" x14ac:dyDescent="0.25">
      <c r="B343">
        <v>337</v>
      </c>
      <c r="C343">
        <v>1.3736078839836601</v>
      </c>
      <c r="D343">
        <v>0.98167539267015702</v>
      </c>
    </row>
    <row r="344" spans="2:4" x14ac:dyDescent="0.25">
      <c r="B344">
        <v>338</v>
      </c>
      <c r="C344">
        <v>1.3736078839836601</v>
      </c>
      <c r="D344">
        <v>0.98167539267015702</v>
      </c>
    </row>
    <row r="345" spans="2:4" x14ac:dyDescent="0.25">
      <c r="B345">
        <v>339</v>
      </c>
      <c r="C345">
        <v>1.3736078839836601</v>
      </c>
      <c r="D345">
        <v>0.98167539267015702</v>
      </c>
    </row>
    <row r="346" spans="2:4" x14ac:dyDescent="0.25">
      <c r="B346">
        <v>340</v>
      </c>
      <c r="C346">
        <v>1.3736078839836601</v>
      </c>
      <c r="D346">
        <v>0.98167539267015702</v>
      </c>
    </row>
    <row r="347" spans="2:4" x14ac:dyDescent="0.25">
      <c r="B347">
        <v>341</v>
      </c>
      <c r="C347">
        <v>1.3736078839836601</v>
      </c>
      <c r="D347">
        <v>0.98167539267015702</v>
      </c>
    </row>
    <row r="348" spans="2:4" x14ac:dyDescent="0.25">
      <c r="B348">
        <v>342</v>
      </c>
      <c r="C348">
        <v>1.3736078839836601</v>
      </c>
      <c r="D348">
        <v>0.98167539267015702</v>
      </c>
    </row>
    <row r="349" spans="2:4" x14ac:dyDescent="0.25">
      <c r="B349">
        <v>343</v>
      </c>
      <c r="C349">
        <v>1.2399535008495</v>
      </c>
      <c r="D349">
        <v>0.98800436205016395</v>
      </c>
    </row>
    <row r="350" spans="2:4" x14ac:dyDescent="0.25">
      <c r="B350">
        <v>344</v>
      </c>
      <c r="C350">
        <v>1.2399535008495</v>
      </c>
      <c r="D350">
        <v>0.98800436205016395</v>
      </c>
    </row>
    <row r="351" spans="2:4" x14ac:dyDescent="0.25">
      <c r="B351">
        <v>345</v>
      </c>
      <c r="C351">
        <v>1.2399535008495</v>
      </c>
      <c r="D351">
        <v>0.98800436205016395</v>
      </c>
    </row>
    <row r="352" spans="2:4" x14ac:dyDescent="0.25">
      <c r="B352">
        <v>346</v>
      </c>
      <c r="C352">
        <v>1.2399535008495</v>
      </c>
      <c r="D352">
        <v>0.98800436205016395</v>
      </c>
    </row>
    <row r="353" spans="2:4" x14ac:dyDescent="0.25">
      <c r="B353">
        <v>347</v>
      </c>
      <c r="C353">
        <v>1.2399535008495</v>
      </c>
      <c r="D353">
        <v>0.98800436205016395</v>
      </c>
    </row>
    <row r="354" spans="2:4" x14ac:dyDescent="0.25">
      <c r="B354">
        <v>348</v>
      </c>
      <c r="C354">
        <v>1.2399535008495</v>
      </c>
      <c r="D354">
        <v>0.98800436205016395</v>
      </c>
    </row>
    <row r="355" spans="2:4" x14ac:dyDescent="0.25">
      <c r="B355">
        <v>349</v>
      </c>
      <c r="C355">
        <v>1.2399535008495</v>
      </c>
      <c r="D355">
        <v>0.98800436205016395</v>
      </c>
    </row>
    <row r="356" spans="2:4" x14ac:dyDescent="0.25">
      <c r="B356">
        <v>350</v>
      </c>
      <c r="C356">
        <v>1.2399535008495</v>
      </c>
      <c r="D356">
        <v>0.98800436205016395</v>
      </c>
    </row>
    <row r="357" spans="2:4" x14ac:dyDescent="0.25">
      <c r="B357">
        <v>351</v>
      </c>
      <c r="C357">
        <v>1.2399535008495</v>
      </c>
      <c r="D357">
        <v>0.98800436205016395</v>
      </c>
    </row>
    <row r="358" spans="2:4" x14ac:dyDescent="0.25">
      <c r="B358">
        <v>352</v>
      </c>
      <c r="C358">
        <v>1.2399535008495</v>
      </c>
      <c r="D358">
        <v>0.98800436205016395</v>
      </c>
    </row>
    <row r="359" spans="2:4" x14ac:dyDescent="0.25">
      <c r="B359">
        <v>353</v>
      </c>
      <c r="C359">
        <v>1.2399535008495</v>
      </c>
      <c r="D359">
        <v>0.98800436205016395</v>
      </c>
    </row>
    <row r="360" spans="2:4" x14ac:dyDescent="0.25">
      <c r="B360">
        <v>354</v>
      </c>
      <c r="C360">
        <v>1.2399535008495</v>
      </c>
      <c r="D360">
        <v>0.98800436205016395</v>
      </c>
    </row>
    <row r="361" spans="2:4" x14ac:dyDescent="0.25">
      <c r="B361">
        <v>355</v>
      </c>
      <c r="C361">
        <v>1.2399535008495</v>
      </c>
      <c r="D361">
        <v>0.98800436205016395</v>
      </c>
    </row>
    <row r="362" spans="2:4" x14ac:dyDescent="0.25">
      <c r="B362">
        <v>356</v>
      </c>
      <c r="C362">
        <v>1.2399535008495</v>
      </c>
      <c r="D362">
        <v>0.98800436205016395</v>
      </c>
    </row>
    <row r="363" spans="2:4" x14ac:dyDescent="0.25">
      <c r="B363">
        <v>357</v>
      </c>
      <c r="C363">
        <v>1.2578250629416099</v>
      </c>
      <c r="D363">
        <v>0.98843930635838195</v>
      </c>
    </row>
    <row r="364" spans="2:4" x14ac:dyDescent="0.25">
      <c r="B364">
        <v>358</v>
      </c>
      <c r="C364">
        <v>1.2578250629416099</v>
      </c>
      <c r="D364">
        <v>0.98843930635838195</v>
      </c>
    </row>
    <row r="365" spans="2:4" x14ac:dyDescent="0.25">
      <c r="B365">
        <v>359</v>
      </c>
      <c r="C365">
        <v>1.2578250629416099</v>
      </c>
      <c r="D365">
        <v>0.98843930635838195</v>
      </c>
    </row>
    <row r="366" spans="2:4" x14ac:dyDescent="0.25">
      <c r="B366">
        <v>360</v>
      </c>
      <c r="C366">
        <v>1.2578250629416099</v>
      </c>
      <c r="D366">
        <v>0.98843930635838195</v>
      </c>
    </row>
    <row r="367" spans="2:4" x14ac:dyDescent="0.25">
      <c r="B367">
        <v>361</v>
      </c>
      <c r="C367">
        <v>1.2578250629416099</v>
      </c>
      <c r="D367">
        <v>0.98843930635838195</v>
      </c>
    </row>
    <row r="368" spans="2:4" x14ac:dyDescent="0.25">
      <c r="B368">
        <v>362</v>
      </c>
      <c r="C368">
        <v>1.2578250629416099</v>
      </c>
      <c r="D368">
        <v>0.98843930635838195</v>
      </c>
    </row>
    <row r="369" spans="2:4" x14ac:dyDescent="0.25">
      <c r="B369">
        <v>363</v>
      </c>
      <c r="C369">
        <v>1.2578250629416099</v>
      </c>
      <c r="D369">
        <v>0.98843930635838195</v>
      </c>
    </row>
    <row r="370" spans="2:4" x14ac:dyDescent="0.25">
      <c r="B370">
        <v>364</v>
      </c>
      <c r="C370">
        <v>1.2578250629416099</v>
      </c>
      <c r="D370">
        <v>0.98843930635838195</v>
      </c>
    </row>
    <row r="371" spans="2:4" x14ac:dyDescent="0.25">
      <c r="B371">
        <v>365</v>
      </c>
      <c r="C371">
        <v>1.2578250629416099</v>
      </c>
      <c r="D371">
        <v>0.98843930635838195</v>
      </c>
    </row>
    <row r="372" spans="2:4" x14ac:dyDescent="0.25">
      <c r="B372">
        <v>366</v>
      </c>
      <c r="C372">
        <v>1.2578250629416099</v>
      </c>
      <c r="D372">
        <v>0.98843930635838195</v>
      </c>
    </row>
    <row r="373" spans="2:4" x14ac:dyDescent="0.25">
      <c r="B373">
        <v>367</v>
      </c>
      <c r="C373">
        <v>1.2578250629416099</v>
      </c>
      <c r="D373">
        <v>0.98843930635838195</v>
      </c>
    </row>
    <row r="374" spans="2:4" x14ac:dyDescent="0.25">
      <c r="B374">
        <v>368</v>
      </c>
      <c r="C374">
        <v>1.2045290291496</v>
      </c>
      <c r="D374">
        <v>0.97112860892388497</v>
      </c>
    </row>
    <row r="375" spans="2:4" x14ac:dyDescent="0.25">
      <c r="B375">
        <v>369</v>
      </c>
      <c r="C375">
        <v>1.2045290291496</v>
      </c>
      <c r="D375">
        <v>0.97112860892388497</v>
      </c>
    </row>
    <row r="376" spans="2:4" x14ac:dyDescent="0.25">
      <c r="B376">
        <v>370</v>
      </c>
      <c r="C376">
        <v>1.2045290291496</v>
      </c>
      <c r="D376">
        <v>0.97112860892388497</v>
      </c>
    </row>
    <row r="377" spans="2:4" x14ac:dyDescent="0.25">
      <c r="B377">
        <v>371</v>
      </c>
      <c r="C377">
        <v>1.2045290291496</v>
      </c>
      <c r="D377">
        <v>0.97112860892388497</v>
      </c>
    </row>
    <row r="378" spans="2:4" x14ac:dyDescent="0.25">
      <c r="B378">
        <v>372</v>
      </c>
      <c r="C378">
        <v>1.2045290291496</v>
      </c>
      <c r="D378">
        <v>0.97112860892388497</v>
      </c>
    </row>
    <row r="379" spans="2:4" x14ac:dyDescent="0.25">
      <c r="B379">
        <v>373</v>
      </c>
      <c r="C379">
        <v>1.2045290291496</v>
      </c>
      <c r="D379">
        <v>0.97112860892388497</v>
      </c>
    </row>
    <row r="380" spans="2:4" x14ac:dyDescent="0.25">
      <c r="B380">
        <v>374</v>
      </c>
      <c r="C380">
        <v>1.2045290291496</v>
      </c>
      <c r="D380">
        <v>0.97112860892388497</v>
      </c>
    </row>
    <row r="381" spans="2:4" x14ac:dyDescent="0.25">
      <c r="B381">
        <v>375</v>
      </c>
      <c r="C381">
        <v>1.2045290291496</v>
      </c>
      <c r="D381">
        <v>0.97112860892388497</v>
      </c>
    </row>
    <row r="382" spans="2:4" x14ac:dyDescent="0.25">
      <c r="B382">
        <v>376</v>
      </c>
      <c r="C382">
        <v>1.2045290291496</v>
      </c>
      <c r="D382">
        <v>0.97112860892388497</v>
      </c>
    </row>
    <row r="383" spans="2:4" x14ac:dyDescent="0.25">
      <c r="B383">
        <v>377</v>
      </c>
      <c r="C383">
        <v>1.2045290291496</v>
      </c>
      <c r="D383">
        <v>0.97112860892388497</v>
      </c>
    </row>
    <row r="384" spans="2:4" x14ac:dyDescent="0.25">
      <c r="B384">
        <v>378</v>
      </c>
      <c r="C384">
        <v>1.2045290291496</v>
      </c>
      <c r="D384">
        <v>0.97112860892388497</v>
      </c>
    </row>
    <row r="385" spans="2:4" x14ac:dyDescent="0.25">
      <c r="B385">
        <v>379</v>
      </c>
      <c r="C385">
        <v>1.36648666075602</v>
      </c>
      <c r="D385">
        <v>0.97123519458544805</v>
      </c>
    </row>
    <row r="386" spans="2:4" x14ac:dyDescent="0.25">
      <c r="B386">
        <v>380</v>
      </c>
      <c r="C386">
        <v>1.36648666075602</v>
      </c>
      <c r="D386">
        <v>0.97123519458544805</v>
      </c>
    </row>
    <row r="387" spans="2:4" x14ac:dyDescent="0.25">
      <c r="B387">
        <v>381</v>
      </c>
      <c r="C387">
        <v>1.36648666075602</v>
      </c>
      <c r="D387">
        <v>0.97123519458544805</v>
      </c>
    </row>
    <row r="388" spans="2:4" x14ac:dyDescent="0.25">
      <c r="B388">
        <v>382</v>
      </c>
      <c r="C388">
        <v>1.36648666075602</v>
      </c>
      <c r="D388">
        <v>0.97123519458544805</v>
      </c>
    </row>
    <row r="389" spans="2:4" x14ac:dyDescent="0.25">
      <c r="B389">
        <v>383</v>
      </c>
      <c r="C389">
        <v>1.36648666075602</v>
      </c>
      <c r="D389">
        <v>0.97123519458544805</v>
      </c>
    </row>
    <row r="390" spans="2:4" x14ac:dyDescent="0.25">
      <c r="B390">
        <v>384</v>
      </c>
      <c r="C390">
        <v>1.36648666075602</v>
      </c>
      <c r="D390">
        <v>0.97123519458544805</v>
      </c>
    </row>
    <row r="391" spans="2:4" x14ac:dyDescent="0.25">
      <c r="B391">
        <v>385</v>
      </c>
      <c r="C391">
        <v>1.36648666075602</v>
      </c>
      <c r="D391">
        <v>0.97123519458544805</v>
      </c>
    </row>
    <row r="392" spans="2:4" x14ac:dyDescent="0.25">
      <c r="B392">
        <v>386</v>
      </c>
      <c r="C392">
        <v>1.36648666075602</v>
      </c>
      <c r="D392">
        <v>0.97123519458544805</v>
      </c>
    </row>
    <row r="393" spans="2:4" x14ac:dyDescent="0.25">
      <c r="B393">
        <v>387</v>
      </c>
      <c r="C393">
        <v>1.36648666075602</v>
      </c>
      <c r="D393">
        <v>0.97123519458544805</v>
      </c>
    </row>
    <row r="394" spans="2:4" x14ac:dyDescent="0.25">
      <c r="B394">
        <v>388</v>
      </c>
      <c r="C394">
        <v>1.36648666075602</v>
      </c>
      <c r="D394">
        <v>0.97123519458544805</v>
      </c>
    </row>
    <row r="395" spans="2:4" x14ac:dyDescent="0.25">
      <c r="B395">
        <v>389</v>
      </c>
      <c r="C395">
        <v>1.36648666075602</v>
      </c>
      <c r="D395">
        <v>0.97123519458544805</v>
      </c>
    </row>
    <row r="396" spans="2:4" x14ac:dyDescent="0.25">
      <c r="B396">
        <v>390</v>
      </c>
      <c r="C396">
        <v>1.36648666075602</v>
      </c>
      <c r="D396">
        <v>0.97123519458544805</v>
      </c>
    </row>
    <row r="397" spans="2:4" x14ac:dyDescent="0.25">
      <c r="B397">
        <v>391</v>
      </c>
      <c r="C397">
        <v>1.36648666075602</v>
      </c>
      <c r="D397">
        <v>0.97123519458544805</v>
      </c>
    </row>
    <row r="398" spans="2:4" x14ac:dyDescent="0.25">
      <c r="B398">
        <v>392</v>
      </c>
      <c r="C398">
        <v>1.36648666075602</v>
      </c>
      <c r="D398">
        <v>0.97123519458544805</v>
      </c>
    </row>
    <row r="399" spans="2:4" x14ac:dyDescent="0.25">
      <c r="B399">
        <v>393</v>
      </c>
      <c r="C399">
        <v>1.36648666075602</v>
      </c>
      <c r="D399">
        <v>0.97123519458544805</v>
      </c>
    </row>
    <row r="400" spans="2:4" x14ac:dyDescent="0.25">
      <c r="B400">
        <v>394</v>
      </c>
      <c r="C400">
        <v>1.36648666075602</v>
      </c>
      <c r="D400">
        <v>0.97123519458544805</v>
      </c>
    </row>
    <row r="401" spans="2:4" x14ac:dyDescent="0.25">
      <c r="B401">
        <v>395</v>
      </c>
      <c r="C401">
        <v>1.1610067664408199</v>
      </c>
      <c r="D401">
        <v>0.96332600980226502</v>
      </c>
    </row>
    <row r="402" spans="2:4" x14ac:dyDescent="0.25">
      <c r="B402">
        <v>396</v>
      </c>
      <c r="C402">
        <v>1.1556832144845</v>
      </c>
      <c r="D402">
        <v>0.86168032786885296</v>
      </c>
    </row>
    <row r="403" spans="2:4" x14ac:dyDescent="0.25">
      <c r="B403">
        <v>397</v>
      </c>
      <c r="C403">
        <v>1.1782430003644899</v>
      </c>
      <c r="D403">
        <v>0.86192302605475501</v>
      </c>
    </row>
    <row r="404" spans="2:4" x14ac:dyDescent="0.25">
      <c r="B404">
        <v>398</v>
      </c>
      <c r="C404">
        <v>1.1782430003644899</v>
      </c>
      <c r="D404">
        <v>0.86192302605475501</v>
      </c>
    </row>
    <row r="405" spans="2:4" x14ac:dyDescent="0.25">
      <c r="B405">
        <v>399</v>
      </c>
      <c r="C405">
        <v>1.1782430003644899</v>
      </c>
      <c r="D405">
        <v>0.86192302605475501</v>
      </c>
    </row>
    <row r="406" spans="2:4" x14ac:dyDescent="0.25">
      <c r="B406">
        <v>400</v>
      </c>
      <c r="C406">
        <v>1.21951056163521</v>
      </c>
      <c r="D406">
        <v>0.86203554119547698</v>
      </c>
    </row>
    <row r="407" spans="2:4" x14ac:dyDescent="0.25">
      <c r="B407">
        <v>401</v>
      </c>
      <c r="C407">
        <v>1.1782430003644899</v>
      </c>
      <c r="D407">
        <v>0.86192302605475501</v>
      </c>
    </row>
    <row r="408" spans="2:4" x14ac:dyDescent="0.25">
      <c r="B408">
        <v>402</v>
      </c>
      <c r="C408">
        <v>1.1782430003644899</v>
      </c>
      <c r="D408">
        <v>0.86192302605475501</v>
      </c>
    </row>
    <row r="409" spans="2:4" x14ac:dyDescent="0.25">
      <c r="B409">
        <v>403</v>
      </c>
      <c r="C409">
        <v>1.1782430003644899</v>
      </c>
      <c r="D409">
        <v>0.86192302605475501</v>
      </c>
    </row>
    <row r="410" spans="2:4" x14ac:dyDescent="0.25">
      <c r="B410">
        <v>404</v>
      </c>
      <c r="C410">
        <v>1.1782430003644899</v>
      </c>
      <c r="D410">
        <v>0.86192302605475501</v>
      </c>
    </row>
    <row r="411" spans="2:4" x14ac:dyDescent="0.25">
      <c r="B411">
        <v>405</v>
      </c>
      <c r="C411">
        <v>1.22793878215565</v>
      </c>
      <c r="D411">
        <v>0.86171213546566305</v>
      </c>
    </row>
    <row r="412" spans="2:4" x14ac:dyDescent="0.25">
      <c r="B412">
        <v>406</v>
      </c>
      <c r="C412">
        <v>1.1782430003644899</v>
      </c>
      <c r="D412">
        <v>0.86192302605475501</v>
      </c>
    </row>
    <row r="413" spans="2:4" x14ac:dyDescent="0.25">
      <c r="B413">
        <v>407</v>
      </c>
      <c r="C413">
        <v>1.1782430003644899</v>
      </c>
      <c r="D413">
        <v>0.86192302605475501</v>
      </c>
    </row>
    <row r="414" spans="2:4" x14ac:dyDescent="0.25">
      <c r="B414">
        <v>408</v>
      </c>
      <c r="C414">
        <v>1.29031474383199</v>
      </c>
      <c r="D414">
        <v>0.94793926247288496</v>
      </c>
    </row>
    <row r="415" spans="2:4" x14ac:dyDescent="0.25">
      <c r="B415">
        <v>409</v>
      </c>
      <c r="C415">
        <v>1.3066794755877</v>
      </c>
      <c r="D415">
        <v>0.94736842105263197</v>
      </c>
    </row>
    <row r="416" spans="2:4" x14ac:dyDescent="0.25">
      <c r="B416">
        <v>410</v>
      </c>
      <c r="C416">
        <v>1.2560933745279801</v>
      </c>
      <c r="D416">
        <v>0.94117647058823495</v>
      </c>
    </row>
    <row r="417" spans="2:4" x14ac:dyDescent="0.25">
      <c r="B417">
        <v>411</v>
      </c>
      <c r="C417">
        <v>1.2425394646534</v>
      </c>
      <c r="D417">
        <v>0.94719025050778605</v>
      </c>
    </row>
    <row r="418" spans="2:4" x14ac:dyDescent="0.25">
      <c r="B418">
        <v>412</v>
      </c>
      <c r="C418">
        <v>1.2169710663402999</v>
      </c>
      <c r="D418">
        <v>0.94855967078189296</v>
      </c>
    </row>
    <row r="419" spans="2:4" x14ac:dyDescent="0.25">
      <c r="B419">
        <v>413</v>
      </c>
      <c r="C419">
        <v>1.18042098229201</v>
      </c>
      <c r="D419">
        <v>0.93877551020408201</v>
      </c>
    </row>
    <row r="420" spans="2:4" x14ac:dyDescent="0.25">
      <c r="B420">
        <v>414</v>
      </c>
      <c r="C420">
        <v>1.1887362848154699</v>
      </c>
      <c r="D420">
        <v>0.94753086419753096</v>
      </c>
    </row>
    <row r="421" spans="2:4" x14ac:dyDescent="0.25">
      <c r="B421">
        <v>415</v>
      </c>
      <c r="C421">
        <v>1.1887362848154699</v>
      </c>
      <c r="D421">
        <v>0.94753086419753096</v>
      </c>
    </row>
    <row r="422" spans="2:4" x14ac:dyDescent="0.25">
      <c r="B422">
        <v>416</v>
      </c>
      <c r="C422">
        <v>1.1698711812488001</v>
      </c>
      <c r="D422">
        <v>0.94787878787878799</v>
      </c>
    </row>
    <row r="423" spans="2:4" x14ac:dyDescent="0.25">
      <c r="B423">
        <v>417</v>
      </c>
      <c r="C423">
        <v>1.1627105239143001</v>
      </c>
      <c r="D423">
        <v>0.90371229698375899</v>
      </c>
    </row>
    <row r="424" spans="2:4" x14ac:dyDescent="0.25">
      <c r="B424">
        <v>418</v>
      </c>
      <c r="C424">
        <v>1.1627105239143001</v>
      </c>
      <c r="D424">
        <v>0.90371229698375899</v>
      </c>
    </row>
    <row r="425" spans="2:4" x14ac:dyDescent="0.25">
      <c r="B425">
        <v>419</v>
      </c>
      <c r="C425">
        <v>1.1627105239143001</v>
      </c>
      <c r="D425">
        <v>0.90371229698375899</v>
      </c>
    </row>
    <row r="426" spans="2:4" x14ac:dyDescent="0.25">
      <c r="B426">
        <v>420</v>
      </c>
      <c r="C426">
        <v>1.1627105239143001</v>
      </c>
      <c r="D426">
        <v>0.90371229698375899</v>
      </c>
    </row>
    <row r="427" spans="2:4" x14ac:dyDescent="0.25">
      <c r="B427">
        <v>421</v>
      </c>
      <c r="C427">
        <v>1.1627105239143001</v>
      </c>
      <c r="D427">
        <v>0.90371229698375899</v>
      </c>
    </row>
    <row r="428" spans="2:4" x14ac:dyDescent="0.25">
      <c r="B428">
        <v>422</v>
      </c>
      <c r="C428">
        <v>1.1627105239143001</v>
      </c>
      <c r="D428">
        <v>0.90371229698375899</v>
      </c>
    </row>
    <row r="429" spans="2:4" x14ac:dyDescent="0.25">
      <c r="B429">
        <v>423</v>
      </c>
      <c r="C429">
        <v>1.2023655913978499</v>
      </c>
      <c r="D429">
        <v>0.84803921568627405</v>
      </c>
    </row>
    <row r="430" spans="2:4" x14ac:dyDescent="0.25">
      <c r="B430">
        <v>424</v>
      </c>
      <c r="C430">
        <v>1.2023655913978499</v>
      </c>
      <c r="D430">
        <v>0.84803921568627405</v>
      </c>
    </row>
    <row r="431" spans="2:4" x14ac:dyDescent="0.25">
      <c r="B431">
        <v>425</v>
      </c>
      <c r="C431">
        <v>1.23185622469801</v>
      </c>
      <c r="D431">
        <v>0.97706422018348604</v>
      </c>
    </row>
    <row r="432" spans="2:4" x14ac:dyDescent="0.25">
      <c r="B432">
        <v>426</v>
      </c>
      <c r="C432">
        <v>1.23185622469801</v>
      </c>
      <c r="D432">
        <v>0.97706422018348604</v>
      </c>
    </row>
    <row r="433" spans="2:4" x14ac:dyDescent="0.25">
      <c r="B433">
        <v>427</v>
      </c>
      <c r="C433">
        <v>1.23185622469801</v>
      </c>
      <c r="D433">
        <v>0.97706422018348604</v>
      </c>
    </row>
    <row r="434" spans="2:4" x14ac:dyDescent="0.25">
      <c r="B434">
        <v>428</v>
      </c>
      <c r="C434">
        <v>1.23185622469801</v>
      </c>
      <c r="D434">
        <v>0.97706422018348604</v>
      </c>
    </row>
    <row r="435" spans="2:4" x14ac:dyDescent="0.25">
      <c r="B435">
        <v>429</v>
      </c>
      <c r="C435">
        <v>1.23185622469801</v>
      </c>
      <c r="D435">
        <v>0.97706422018348604</v>
      </c>
    </row>
    <row r="436" spans="2:4" x14ac:dyDescent="0.25">
      <c r="B436">
        <v>430</v>
      </c>
      <c r="C436">
        <v>1.1669339254142499</v>
      </c>
      <c r="D436">
        <v>0.936739659367397</v>
      </c>
    </row>
    <row r="437" spans="2:4" x14ac:dyDescent="0.25">
      <c r="B437">
        <v>431</v>
      </c>
      <c r="C437">
        <v>1.1669339254142499</v>
      </c>
      <c r="D437">
        <v>0.936739659367397</v>
      </c>
    </row>
    <row r="438" spans="2:4" x14ac:dyDescent="0.25">
      <c r="B438">
        <v>432</v>
      </c>
      <c r="C438">
        <v>1.23185622469801</v>
      </c>
      <c r="D438">
        <v>0.97706422018348604</v>
      </c>
    </row>
    <row r="439" spans="2:4" x14ac:dyDescent="0.25">
      <c r="B439">
        <v>433</v>
      </c>
      <c r="C439">
        <v>1.1697960961748901</v>
      </c>
      <c r="D439">
        <v>0.97372488408037094</v>
      </c>
    </row>
    <row r="440" spans="2:4" x14ac:dyDescent="0.25">
      <c r="B440">
        <v>434</v>
      </c>
      <c r="C440">
        <v>1.1697960961748901</v>
      </c>
      <c r="D440">
        <v>0.97372488408037094</v>
      </c>
    </row>
    <row r="441" spans="2:4" x14ac:dyDescent="0.25">
      <c r="B441">
        <v>435</v>
      </c>
      <c r="C441">
        <v>1.16823188346621</v>
      </c>
      <c r="D441">
        <v>0.97350993377483397</v>
      </c>
    </row>
    <row r="442" spans="2:4" x14ac:dyDescent="0.25">
      <c r="B442">
        <v>436</v>
      </c>
      <c r="C442">
        <v>1.16823188346621</v>
      </c>
      <c r="D442">
        <v>0.97350993377483397</v>
      </c>
    </row>
    <row r="443" spans="2:4" x14ac:dyDescent="0.25">
      <c r="B443">
        <v>437</v>
      </c>
      <c r="C443">
        <v>1.1754499964427201</v>
      </c>
      <c r="D443">
        <v>0.96871333594055498</v>
      </c>
    </row>
    <row r="444" spans="2:4" x14ac:dyDescent="0.25">
      <c r="B444">
        <v>438</v>
      </c>
      <c r="C444">
        <v>1.1754499964427201</v>
      </c>
      <c r="D444">
        <v>0.96871333594055498</v>
      </c>
    </row>
    <row r="445" spans="2:4" x14ac:dyDescent="0.25">
      <c r="B445">
        <v>439</v>
      </c>
      <c r="C445">
        <v>1.2063829787233999</v>
      </c>
      <c r="D445">
        <v>1</v>
      </c>
    </row>
    <row r="446" spans="2:4" x14ac:dyDescent="0.25">
      <c r="B446">
        <v>440</v>
      </c>
      <c r="C446">
        <v>1.16378780637673</v>
      </c>
      <c r="D446">
        <v>0.91082802547770703</v>
      </c>
    </row>
    <row r="447" spans="2:4" x14ac:dyDescent="0.25">
      <c r="B447">
        <v>441</v>
      </c>
      <c r="C447">
        <v>1.16378780637673</v>
      </c>
      <c r="D447">
        <v>0.91082802547770703</v>
      </c>
    </row>
    <row r="448" spans="2:4" x14ac:dyDescent="0.25">
      <c r="B448">
        <v>442</v>
      </c>
      <c r="C448">
        <v>1.1696903930279099</v>
      </c>
      <c r="D448">
        <v>0.92456140350877203</v>
      </c>
    </row>
    <row r="449" spans="2:4" x14ac:dyDescent="0.25">
      <c r="B449">
        <v>443</v>
      </c>
      <c r="C449">
        <v>1.1696903930279099</v>
      </c>
      <c r="D449">
        <v>0.92456140350877203</v>
      </c>
    </row>
    <row r="450" spans="2:4" x14ac:dyDescent="0.25">
      <c r="B450">
        <v>444</v>
      </c>
      <c r="C450">
        <v>1.1696903930279099</v>
      </c>
      <c r="D450">
        <v>0.92456140350877203</v>
      </c>
    </row>
    <row r="451" spans="2:4" x14ac:dyDescent="0.25">
      <c r="B451">
        <v>445</v>
      </c>
      <c r="C451">
        <v>1.1696903930279099</v>
      </c>
      <c r="D451">
        <v>0.92456140350877203</v>
      </c>
    </row>
    <row r="452" spans="2:4" x14ac:dyDescent="0.25">
      <c r="B452">
        <v>446</v>
      </c>
      <c r="C452">
        <v>1.1696903930279099</v>
      </c>
      <c r="D452">
        <v>0.92456140350877203</v>
      </c>
    </row>
    <row r="453" spans="2:4" x14ac:dyDescent="0.25">
      <c r="B453">
        <v>447</v>
      </c>
      <c r="C453">
        <v>1.18238330039715</v>
      </c>
      <c r="D453">
        <v>0.94880847308031802</v>
      </c>
    </row>
    <row r="454" spans="2:4" x14ac:dyDescent="0.25">
      <c r="B454">
        <v>448</v>
      </c>
      <c r="C454">
        <v>1.153334726285</v>
      </c>
      <c r="D454">
        <v>0.94876325088339197</v>
      </c>
    </row>
    <row r="455" spans="2:4" x14ac:dyDescent="0.25">
      <c r="B455">
        <v>449</v>
      </c>
      <c r="C455">
        <v>1.153334726285</v>
      </c>
      <c r="D455">
        <v>0.94876325088339197</v>
      </c>
    </row>
    <row r="456" spans="2:4" x14ac:dyDescent="0.25">
      <c r="B456">
        <v>450</v>
      </c>
      <c r="C456">
        <v>1.153334726285</v>
      </c>
      <c r="D456">
        <v>0.94876325088339197</v>
      </c>
    </row>
    <row r="457" spans="2:4" x14ac:dyDescent="0.25">
      <c r="B457">
        <v>451</v>
      </c>
      <c r="C457">
        <v>1.1754499964427201</v>
      </c>
      <c r="D457">
        <v>0.96871333594055498</v>
      </c>
    </row>
    <row r="458" spans="2:4" x14ac:dyDescent="0.25">
      <c r="B458">
        <v>452</v>
      </c>
      <c r="C458">
        <v>1.13791730980187</v>
      </c>
      <c r="D458">
        <v>0.94887845592070896</v>
      </c>
    </row>
    <row r="459" spans="2:4" x14ac:dyDescent="0.25">
      <c r="B459">
        <v>453</v>
      </c>
      <c r="C459">
        <v>1.13791730980187</v>
      </c>
      <c r="D459">
        <v>0.94887845592070896</v>
      </c>
    </row>
    <row r="460" spans="2:4" x14ac:dyDescent="0.25">
      <c r="B460">
        <v>454</v>
      </c>
      <c r="C460">
        <v>1.153334726285</v>
      </c>
      <c r="D460">
        <v>0.94876325088339197</v>
      </c>
    </row>
    <row r="461" spans="2:4" x14ac:dyDescent="0.25">
      <c r="B461">
        <v>455</v>
      </c>
      <c r="C461">
        <v>1.153334726285</v>
      </c>
      <c r="D461">
        <v>0.94876325088339197</v>
      </c>
    </row>
    <row r="462" spans="2:4" x14ac:dyDescent="0.25">
      <c r="B462">
        <v>456</v>
      </c>
      <c r="C462">
        <v>1.153334726285</v>
      </c>
      <c r="D462">
        <v>0.94876325088339197</v>
      </c>
    </row>
    <row r="463" spans="2:4" x14ac:dyDescent="0.25">
      <c r="B463">
        <v>457</v>
      </c>
      <c r="C463">
        <v>1.153334726285</v>
      </c>
      <c r="D463">
        <v>0.94876325088339197</v>
      </c>
    </row>
    <row r="464" spans="2:4" x14ac:dyDescent="0.25">
      <c r="B464">
        <v>458</v>
      </c>
      <c r="C464">
        <v>1.153334726285</v>
      </c>
      <c r="D464">
        <v>0.94876325088339197</v>
      </c>
    </row>
    <row r="465" spans="2:4" x14ac:dyDescent="0.25">
      <c r="B465">
        <v>459</v>
      </c>
      <c r="C465">
        <v>1.153334726285</v>
      </c>
      <c r="D465">
        <v>0.94876325088339197</v>
      </c>
    </row>
    <row r="466" spans="2:4" x14ac:dyDescent="0.25">
      <c r="B466">
        <v>460</v>
      </c>
      <c r="C466">
        <v>1.153334726285</v>
      </c>
      <c r="D466">
        <v>0.94876325088339197</v>
      </c>
    </row>
    <row r="467" spans="2:4" x14ac:dyDescent="0.25">
      <c r="B467">
        <v>461</v>
      </c>
      <c r="C467">
        <v>1.16154901299657</v>
      </c>
      <c r="D467">
        <v>0.94366197183098599</v>
      </c>
    </row>
    <row r="468" spans="2:4" x14ac:dyDescent="0.25">
      <c r="B468">
        <v>462</v>
      </c>
      <c r="C468">
        <v>1.1783260739818899</v>
      </c>
      <c r="D468">
        <v>0.91983471074380196</v>
      </c>
    </row>
    <row r="469" spans="2:4" x14ac:dyDescent="0.25">
      <c r="B469">
        <v>463</v>
      </c>
      <c r="C469">
        <v>1.1783260739818899</v>
      </c>
      <c r="D469">
        <v>0.91983471074380196</v>
      </c>
    </row>
    <row r="470" spans="2:4" x14ac:dyDescent="0.25">
      <c r="B470">
        <v>464</v>
      </c>
      <c r="C470">
        <v>1.1783260739818899</v>
      </c>
      <c r="D470">
        <v>0.91983471074380196</v>
      </c>
    </row>
    <row r="471" spans="2:4" x14ac:dyDescent="0.25">
      <c r="B471">
        <v>465</v>
      </c>
      <c r="C471">
        <v>1.1783260739818899</v>
      </c>
      <c r="D471">
        <v>0.91983471074380196</v>
      </c>
    </row>
    <row r="472" spans="2:4" x14ac:dyDescent="0.25">
      <c r="B472">
        <v>466</v>
      </c>
      <c r="C472">
        <v>1.1783260739818899</v>
      </c>
      <c r="D472">
        <v>0.91983471074380196</v>
      </c>
    </row>
    <row r="473" spans="2:4" x14ac:dyDescent="0.25">
      <c r="B473">
        <v>467</v>
      </c>
      <c r="C473">
        <v>1.1783260739818899</v>
      </c>
      <c r="D473">
        <v>0.91983471074380196</v>
      </c>
    </row>
    <row r="474" spans="2:4" x14ac:dyDescent="0.25">
      <c r="B474">
        <v>468</v>
      </c>
      <c r="C474">
        <v>1.1783260739818899</v>
      </c>
      <c r="D474">
        <v>0.91983471074380196</v>
      </c>
    </row>
    <row r="475" spans="2:4" x14ac:dyDescent="0.25">
      <c r="B475">
        <v>469</v>
      </c>
      <c r="C475">
        <v>1.1783260739818899</v>
      </c>
      <c r="D475">
        <v>0.91983471074380196</v>
      </c>
    </row>
    <row r="476" spans="2:4" x14ac:dyDescent="0.25">
      <c r="B476">
        <v>470</v>
      </c>
      <c r="C476">
        <v>1.1783260739818899</v>
      </c>
      <c r="D476">
        <v>0.91983471074380196</v>
      </c>
    </row>
    <row r="477" spans="2:4" x14ac:dyDescent="0.25">
      <c r="B477">
        <v>471</v>
      </c>
      <c r="C477">
        <v>1.1868760170646999</v>
      </c>
      <c r="D477">
        <v>0.96717171717171702</v>
      </c>
    </row>
    <row r="478" spans="2:4" x14ac:dyDescent="0.25">
      <c r="B478">
        <v>472</v>
      </c>
      <c r="C478">
        <v>1.25158024296453</v>
      </c>
      <c r="D478">
        <v>0.890625</v>
      </c>
    </row>
    <row r="479" spans="2:4" x14ac:dyDescent="0.25">
      <c r="B479">
        <v>473</v>
      </c>
      <c r="C479">
        <v>1.25158024296453</v>
      </c>
      <c r="D479">
        <v>0.890625</v>
      </c>
    </row>
    <row r="480" spans="2:4" x14ac:dyDescent="0.25">
      <c r="B480">
        <v>474</v>
      </c>
      <c r="C480">
        <v>1.25158024296453</v>
      </c>
      <c r="D480">
        <v>0.890625</v>
      </c>
    </row>
    <row r="481" spans="2:4" x14ac:dyDescent="0.25">
      <c r="B481">
        <v>475</v>
      </c>
      <c r="C481">
        <v>1.2011468762648501</v>
      </c>
      <c r="D481">
        <v>0.89949164851125596</v>
      </c>
    </row>
    <row r="482" spans="2:4" x14ac:dyDescent="0.25">
      <c r="B482">
        <v>476</v>
      </c>
      <c r="C482">
        <v>1.2011468762648501</v>
      </c>
      <c r="D482">
        <v>0.89949164851125596</v>
      </c>
    </row>
    <row r="483" spans="2:4" x14ac:dyDescent="0.25">
      <c r="B483">
        <v>477</v>
      </c>
      <c r="C483">
        <v>1.2011468762648501</v>
      </c>
      <c r="D483">
        <v>0.89949164851125596</v>
      </c>
    </row>
    <row r="484" spans="2:4" x14ac:dyDescent="0.25">
      <c r="B484">
        <v>478</v>
      </c>
      <c r="C484">
        <v>1.2011468762648501</v>
      </c>
      <c r="D484">
        <v>0.89949164851125596</v>
      </c>
    </row>
    <row r="485" spans="2:4" x14ac:dyDescent="0.25">
      <c r="B485">
        <v>479</v>
      </c>
      <c r="C485">
        <v>1.2011468762648501</v>
      </c>
      <c r="D485">
        <v>0.89949164851125596</v>
      </c>
    </row>
    <row r="486" spans="2:4" x14ac:dyDescent="0.25">
      <c r="B486">
        <v>480</v>
      </c>
      <c r="C486">
        <v>1.2011468762648501</v>
      </c>
      <c r="D486">
        <v>0.89949164851125596</v>
      </c>
    </row>
    <row r="487" spans="2:4" x14ac:dyDescent="0.25">
      <c r="B487">
        <v>481</v>
      </c>
      <c r="C487">
        <v>1.2011468762648501</v>
      </c>
      <c r="D487">
        <v>0.89949164851125596</v>
      </c>
    </row>
    <row r="488" spans="2:4" x14ac:dyDescent="0.25">
      <c r="B488">
        <v>482</v>
      </c>
      <c r="C488">
        <v>1.2160332138892</v>
      </c>
      <c r="D488">
        <v>0.946938775510204</v>
      </c>
    </row>
    <row r="489" spans="2:4" x14ac:dyDescent="0.25">
      <c r="B489">
        <v>483</v>
      </c>
      <c r="C489">
        <v>1.2160332138892</v>
      </c>
      <c r="D489">
        <v>0.946938775510204</v>
      </c>
    </row>
    <row r="490" spans="2:4" x14ac:dyDescent="0.25">
      <c r="B490">
        <v>484</v>
      </c>
      <c r="C490">
        <v>1.2160332138892</v>
      </c>
      <c r="D490">
        <v>0.946938775510204</v>
      </c>
    </row>
    <row r="491" spans="2:4" x14ac:dyDescent="0.25">
      <c r="B491">
        <v>485</v>
      </c>
      <c r="C491">
        <v>1.21644786806987</v>
      </c>
      <c r="D491">
        <v>0.87094064949608097</v>
      </c>
    </row>
    <row r="492" spans="2:4" x14ac:dyDescent="0.25">
      <c r="B492">
        <v>486</v>
      </c>
      <c r="C492">
        <v>1.21644786806987</v>
      </c>
      <c r="D492">
        <v>0.87094064949608097</v>
      </c>
    </row>
    <row r="493" spans="2:4" x14ac:dyDescent="0.25">
      <c r="B493">
        <v>487</v>
      </c>
      <c r="C493">
        <v>1.21644786806987</v>
      </c>
      <c r="D493">
        <v>0.87094064949608097</v>
      </c>
    </row>
    <row r="494" spans="2:4" x14ac:dyDescent="0.25">
      <c r="B494">
        <v>488</v>
      </c>
      <c r="C494">
        <v>1.1443630910374001</v>
      </c>
      <c r="D494">
        <v>0.82258064516129004</v>
      </c>
    </row>
    <row r="495" spans="2:4" x14ac:dyDescent="0.25">
      <c r="B495">
        <v>489</v>
      </c>
      <c r="C495">
        <v>1.1443630910374001</v>
      </c>
      <c r="D495">
        <v>0.82258064516129004</v>
      </c>
    </row>
    <row r="496" spans="2:4" x14ac:dyDescent="0.25">
      <c r="B496">
        <v>490</v>
      </c>
      <c r="C496">
        <v>1.1443630910374001</v>
      </c>
      <c r="D496">
        <v>0.82258064516129004</v>
      </c>
    </row>
    <row r="497" spans="2:4" x14ac:dyDescent="0.25">
      <c r="B497">
        <v>491</v>
      </c>
      <c r="C497">
        <v>1.1443630910374001</v>
      </c>
      <c r="D497">
        <v>0.82258064516129004</v>
      </c>
    </row>
    <row r="498" spans="2:4" x14ac:dyDescent="0.25">
      <c r="B498">
        <v>492</v>
      </c>
      <c r="C498">
        <v>1.1443630910374001</v>
      </c>
      <c r="D498">
        <v>0.82258064516129004</v>
      </c>
    </row>
    <row r="499" spans="2:4" x14ac:dyDescent="0.25">
      <c r="B499">
        <v>493</v>
      </c>
      <c r="C499">
        <v>1.1443630910374001</v>
      </c>
      <c r="D499">
        <v>0.82258064516129004</v>
      </c>
    </row>
    <row r="500" spans="2:4" x14ac:dyDescent="0.25">
      <c r="B500">
        <v>494</v>
      </c>
      <c r="C500">
        <v>1.17489312087058</v>
      </c>
      <c r="D500">
        <v>0.82136045772409405</v>
      </c>
    </row>
    <row r="501" spans="2:4" x14ac:dyDescent="0.25">
      <c r="B501">
        <v>495</v>
      </c>
      <c r="C501">
        <v>1.17489312087058</v>
      </c>
      <c r="D501">
        <v>0.82136045772409405</v>
      </c>
    </row>
    <row r="502" spans="2:4" x14ac:dyDescent="0.25">
      <c r="B502">
        <v>496</v>
      </c>
      <c r="C502">
        <v>1.17489312087058</v>
      </c>
      <c r="D502">
        <v>0.82136045772409405</v>
      </c>
    </row>
    <row r="503" spans="2:4" x14ac:dyDescent="0.25">
      <c r="B503">
        <v>497</v>
      </c>
      <c r="C503">
        <v>1.17489312087058</v>
      </c>
      <c r="D503">
        <v>0.82136045772409405</v>
      </c>
    </row>
    <row r="504" spans="2:4" x14ac:dyDescent="0.25">
      <c r="B504">
        <v>498</v>
      </c>
      <c r="C504">
        <v>1.17489312087058</v>
      </c>
      <c r="D504">
        <v>0.82136045772409405</v>
      </c>
    </row>
    <row r="505" spans="2:4" x14ac:dyDescent="0.25">
      <c r="B505">
        <v>499</v>
      </c>
      <c r="C505">
        <v>1.1608560475716101</v>
      </c>
      <c r="D505">
        <v>0.90857142857142903</v>
      </c>
    </row>
    <row r="506" spans="2:4" x14ac:dyDescent="0.25">
      <c r="B506">
        <v>500</v>
      </c>
      <c r="C506">
        <v>1.1608560475716101</v>
      </c>
      <c r="D506">
        <v>0.90857142857142903</v>
      </c>
    </row>
    <row r="507" spans="2:4" x14ac:dyDescent="0.25">
      <c r="B507">
        <v>501</v>
      </c>
      <c r="C507">
        <v>1.16207629478787</v>
      </c>
      <c r="D507">
        <v>0.79378658262044099</v>
      </c>
    </row>
    <row r="508" spans="2:4" x14ac:dyDescent="0.25">
      <c r="B508">
        <v>502</v>
      </c>
      <c r="C508">
        <v>1.16207629478787</v>
      </c>
      <c r="D508">
        <v>0.79378658262044099</v>
      </c>
    </row>
    <row r="509" spans="2:4" x14ac:dyDescent="0.25">
      <c r="B509">
        <v>503</v>
      </c>
      <c r="C509">
        <v>1.16207629478787</v>
      </c>
      <c r="D509">
        <v>0.79378658262044099</v>
      </c>
    </row>
    <row r="510" spans="2:4" x14ac:dyDescent="0.25">
      <c r="B510">
        <v>504</v>
      </c>
      <c r="C510">
        <v>1.16253820889698</v>
      </c>
      <c r="D510">
        <v>0.84628402199971797</v>
      </c>
    </row>
    <row r="511" spans="2:4" x14ac:dyDescent="0.25">
      <c r="B511">
        <v>505</v>
      </c>
      <c r="C511">
        <v>1.16253820889698</v>
      </c>
      <c r="D511">
        <v>0.84628402199971797</v>
      </c>
    </row>
    <row r="512" spans="2:4" x14ac:dyDescent="0.25">
      <c r="B512">
        <v>506</v>
      </c>
      <c r="C512">
        <v>1.16253820889698</v>
      </c>
      <c r="D512">
        <v>0.84628402199971797</v>
      </c>
    </row>
    <row r="513" spans="2:4" x14ac:dyDescent="0.25">
      <c r="B513">
        <v>507</v>
      </c>
      <c r="C513">
        <v>1.16253820889698</v>
      </c>
      <c r="D513">
        <v>0.84628402199971797</v>
      </c>
    </row>
    <row r="514" spans="2:4" x14ac:dyDescent="0.25">
      <c r="B514">
        <v>508</v>
      </c>
      <c r="C514">
        <v>1.16253820889698</v>
      </c>
      <c r="D514">
        <v>0.84628402199971797</v>
      </c>
    </row>
    <row r="515" spans="2:4" x14ac:dyDescent="0.25">
      <c r="B515">
        <v>509</v>
      </c>
      <c r="C515">
        <v>1.16253820889698</v>
      </c>
      <c r="D515">
        <v>0.84628402199971797</v>
      </c>
    </row>
    <row r="516" spans="2:4" x14ac:dyDescent="0.25">
      <c r="B516">
        <v>510</v>
      </c>
      <c r="C516">
        <v>1.16253820889698</v>
      </c>
      <c r="D516">
        <v>0.84628402199971797</v>
      </c>
    </row>
    <row r="517" spans="2:4" x14ac:dyDescent="0.25">
      <c r="B517">
        <v>511</v>
      </c>
      <c r="C517">
        <v>1.16253820889698</v>
      </c>
      <c r="D517">
        <v>0.84628402199971797</v>
      </c>
    </row>
    <row r="518" spans="2:4" x14ac:dyDescent="0.25">
      <c r="B518">
        <v>512</v>
      </c>
      <c r="C518">
        <v>1.16253820889698</v>
      </c>
      <c r="D518">
        <v>0.84628402199971797</v>
      </c>
    </row>
    <row r="519" spans="2:4" x14ac:dyDescent="0.25">
      <c r="B519">
        <v>513</v>
      </c>
      <c r="C519">
        <v>1.16253820889698</v>
      </c>
      <c r="D519">
        <v>0.84628402199971797</v>
      </c>
    </row>
    <row r="520" spans="2:4" x14ac:dyDescent="0.25">
      <c r="B520">
        <v>514</v>
      </c>
      <c r="C520">
        <v>1.16253820889698</v>
      </c>
      <c r="D520">
        <v>0.84628402199971797</v>
      </c>
    </row>
    <row r="521" spans="2:4" x14ac:dyDescent="0.25">
      <c r="B521">
        <v>515</v>
      </c>
      <c r="C521">
        <v>1.16253820889698</v>
      </c>
      <c r="D521">
        <v>0.84628402199971797</v>
      </c>
    </row>
    <row r="522" spans="2:4" x14ac:dyDescent="0.25">
      <c r="B522">
        <v>516</v>
      </c>
      <c r="C522">
        <v>1.16253820889698</v>
      </c>
      <c r="D522">
        <v>0.84628402199971797</v>
      </c>
    </row>
    <row r="523" spans="2:4" x14ac:dyDescent="0.25">
      <c r="B523">
        <v>517</v>
      </c>
      <c r="C523">
        <v>1.16253820889698</v>
      </c>
      <c r="D523">
        <v>0.84628402199971797</v>
      </c>
    </row>
    <row r="524" spans="2:4" x14ac:dyDescent="0.25">
      <c r="B524">
        <v>518</v>
      </c>
      <c r="C524">
        <v>1.4568510555121199</v>
      </c>
      <c r="D524">
        <v>0.81341107871720097</v>
      </c>
    </row>
    <row r="525" spans="2:4" x14ac:dyDescent="0.25">
      <c r="B525">
        <v>519</v>
      </c>
      <c r="C525">
        <v>1.4568510555121199</v>
      </c>
      <c r="D525">
        <v>0.81341107871720097</v>
      </c>
    </row>
    <row r="526" spans="2:4" x14ac:dyDescent="0.25">
      <c r="B526">
        <v>520</v>
      </c>
      <c r="C526">
        <v>1.4568510555121199</v>
      </c>
      <c r="D526">
        <v>0.81341107871720097</v>
      </c>
    </row>
    <row r="527" spans="2:4" x14ac:dyDescent="0.25">
      <c r="B527">
        <v>521</v>
      </c>
      <c r="C527">
        <v>1.4647424396825199</v>
      </c>
      <c r="D527">
        <v>0.96299483648881201</v>
      </c>
    </row>
    <row r="528" spans="2:4" x14ac:dyDescent="0.25">
      <c r="B528">
        <v>522</v>
      </c>
      <c r="C528">
        <v>1.4647424396825199</v>
      </c>
      <c r="D528">
        <v>0.96299483648881201</v>
      </c>
    </row>
    <row r="529" spans="2:4" x14ac:dyDescent="0.25">
      <c r="B529">
        <v>523</v>
      </c>
      <c r="C529">
        <v>1.4647424396825199</v>
      </c>
      <c r="D529">
        <v>0.96299483648881201</v>
      </c>
    </row>
    <row r="530" spans="2:4" x14ac:dyDescent="0.25">
      <c r="B530">
        <v>524</v>
      </c>
      <c r="C530">
        <v>1.4647424396825199</v>
      </c>
      <c r="D530">
        <v>0.96299483648881201</v>
      </c>
    </row>
    <row r="531" spans="2:4" x14ac:dyDescent="0.25">
      <c r="B531">
        <v>525</v>
      </c>
      <c r="C531">
        <v>1.4647424396825199</v>
      </c>
      <c r="D531">
        <v>0.96299483648881201</v>
      </c>
    </row>
    <row r="532" spans="2:4" x14ac:dyDescent="0.25">
      <c r="B532">
        <v>526</v>
      </c>
      <c r="C532">
        <v>1.4647424396825199</v>
      </c>
      <c r="D532">
        <v>0.96299483648881201</v>
      </c>
    </row>
    <row r="533" spans="2:4" x14ac:dyDescent="0.25">
      <c r="B533">
        <v>527</v>
      </c>
      <c r="C533">
        <v>0</v>
      </c>
      <c r="D533">
        <v>0</v>
      </c>
    </row>
    <row r="534" spans="2:4" x14ac:dyDescent="0.25">
      <c r="B534">
        <v>528</v>
      </c>
      <c r="C534">
        <v>0</v>
      </c>
      <c r="D534">
        <v>0</v>
      </c>
    </row>
    <row r="535" spans="2:4" x14ac:dyDescent="0.25">
      <c r="B535">
        <v>529</v>
      </c>
      <c r="C535">
        <v>0</v>
      </c>
      <c r="D535">
        <v>0</v>
      </c>
    </row>
    <row r="536" spans="2:4" x14ac:dyDescent="0.25">
      <c r="B536">
        <v>530</v>
      </c>
      <c r="C536">
        <v>0</v>
      </c>
      <c r="D536">
        <v>0</v>
      </c>
    </row>
    <row r="537" spans="2:4" x14ac:dyDescent="0.25">
      <c r="B537">
        <v>531</v>
      </c>
      <c r="C537">
        <v>1.46471916073679</v>
      </c>
      <c r="D537">
        <v>0.86725325172150003</v>
      </c>
    </row>
    <row r="538" spans="2:4" x14ac:dyDescent="0.25">
      <c r="B538">
        <v>532</v>
      </c>
      <c r="C538">
        <v>1.4719919671851001</v>
      </c>
      <c r="D538">
        <v>0.77545314307751601</v>
      </c>
    </row>
    <row r="539" spans="2:4" x14ac:dyDescent="0.25">
      <c r="B539">
        <v>533</v>
      </c>
      <c r="C539">
        <v>1.46471916073679</v>
      </c>
      <c r="D539">
        <v>0.86725325172150003</v>
      </c>
    </row>
    <row r="540" spans="2:4" x14ac:dyDescent="0.25">
      <c r="B540">
        <v>534</v>
      </c>
      <c r="C540">
        <v>1.4719919671851001</v>
      </c>
      <c r="D540">
        <v>0.77545314307751601</v>
      </c>
    </row>
    <row r="541" spans="2:4" x14ac:dyDescent="0.25">
      <c r="B541">
        <v>535</v>
      </c>
      <c r="C541">
        <v>1.4260418432000701</v>
      </c>
      <c r="D541">
        <v>0.97289848415250302</v>
      </c>
    </row>
    <row r="542" spans="2:4" x14ac:dyDescent="0.25">
      <c r="B542">
        <v>536</v>
      </c>
      <c r="C542">
        <v>1.42318196852998</v>
      </c>
      <c r="D542">
        <v>0.67863720073664802</v>
      </c>
    </row>
  </sheetData>
  <hyperlinks>
    <hyperlink ref="B4" r:id="rId1"/>
  </hyperlinks>
  <pageMargins left="0.7" right="0.7" top="0.75" bottom="0.75" header="0.3" footer="0.3"/>
  <pageSetup orientation="portrait" horizontalDpi="1200" verticalDpi="12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Q65"/>
  <sheetViews>
    <sheetView zoomScale="80" zoomScaleNormal="80" workbookViewId="0">
      <pane ySplit="6" topLeftCell="A7" activePane="bottomLeft" state="frozen"/>
      <selection pane="bottomLeft" activeCell="D50" sqref="D50"/>
    </sheetView>
  </sheetViews>
  <sheetFormatPr defaultRowHeight="15" x14ac:dyDescent="0.25"/>
  <cols>
    <col min="1" max="1" width="4.28515625" style="107" customWidth="1"/>
    <col min="2" max="4" width="18.5703125" style="107" customWidth="1"/>
    <col min="5" max="5" width="23.7109375" style="107" customWidth="1"/>
    <col min="6" max="6" width="14.7109375" style="107" customWidth="1"/>
    <col min="7" max="7" width="23.5703125" style="107" customWidth="1"/>
    <col min="8" max="8" width="30.5703125" style="107" customWidth="1"/>
    <col min="10" max="16384" width="9.140625" style="107"/>
  </cols>
  <sheetData>
    <row r="1" spans="2:17" x14ac:dyDescent="0.25">
      <c r="B1" s="126" t="s">
        <v>178</v>
      </c>
      <c r="C1" s="127"/>
      <c r="D1" s="128"/>
      <c r="E1" s="128"/>
      <c r="F1" s="129"/>
      <c r="G1" s="130" t="s">
        <v>179</v>
      </c>
      <c r="H1" s="128"/>
      <c r="I1" s="109"/>
      <c r="J1" s="131"/>
      <c r="K1" s="131"/>
      <c r="L1" s="131"/>
      <c r="M1" s="131"/>
      <c r="N1" s="131"/>
      <c r="O1" s="131"/>
      <c r="P1" s="131"/>
      <c r="Q1" s="131"/>
    </row>
    <row r="2" spans="2:17" x14ac:dyDescent="0.25">
      <c r="B2" s="132" t="s">
        <v>180</v>
      </c>
      <c r="C2" s="128"/>
      <c r="D2" s="128"/>
      <c r="E2" s="128"/>
      <c r="F2" s="129"/>
      <c r="G2" s="133">
        <f ca="1">TODAY()</f>
        <v>43455</v>
      </c>
      <c r="H2" s="128"/>
      <c r="I2" s="109"/>
      <c r="J2" s="131"/>
      <c r="K2" s="131"/>
      <c r="L2" s="131"/>
      <c r="M2" s="131"/>
      <c r="N2" s="131"/>
      <c r="O2" s="131"/>
      <c r="P2" s="131"/>
      <c r="Q2" s="131"/>
    </row>
    <row r="3" spans="2:17" x14ac:dyDescent="0.25">
      <c r="I3" s="107"/>
    </row>
    <row r="4" spans="2:17" x14ac:dyDescent="0.25">
      <c r="B4" s="134" t="s">
        <v>186</v>
      </c>
      <c r="I4" s="107"/>
    </row>
    <row r="5" spans="2:17" x14ac:dyDescent="0.25">
      <c r="I5" s="107"/>
    </row>
    <row r="6" spans="2:17" x14ac:dyDescent="0.25">
      <c r="B6" s="121" t="s">
        <v>134</v>
      </c>
      <c r="C6" s="121" t="s">
        <v>181</v>
      </c>
      <c r="D6" s="135" t="s">
        <v>182</v>
      </c>
      <c r="I6" s="107"/>
    </row>
    <row r="7" spans="2:17" x14ac:dyDescent="0.25">
      <c r="B7" s="136">
        <v>1975</v>
      </c>
      <c r="C7" s="137">
        <v>29.841000000000001</v>
      </c>
      <c r="D7" s="138">
        <f t="shared" ref="D7:D50" si="0">$C$50/C7</f>
        <v>3.6893535739418919</v>
      </c>
      <c r="I7" s="107"/>
    </row>
    <row r="8" spans="2:17" x14ac:dyDescent="0.25">
      <c r="B8" s="136">
        <v>1976</v>
      </c>
      <c r="C8" s="137">
        <v>31.488</v>
      </c>
      <c r="D8" s="138">
        <f t="shared" si="0"/>
        <v>3.4963795731707314</v>
      </c>
      <c r="I8" s="107"/>
    </row>
    <row r="9" spans="2:17" x14ac:dyDescent="0.25">
      <c r="B9" s="136">
        <v>1977</v>
      </c>
      <c r="C9" s="137">
        <v>33.44</v>
      </c>
      <c r="D9" s="138">
        <f t="shared" si="0"/>
        <v>3.2922846889952155</v>
      </c>
      <c r="I9" s="107"/>
    </row>
    <row r="10" spans="2:17" x14ac:dyDescent="0.25">
      <c r="B10" s="136">
        <v>1978</v>
      </c>
      <c r="C10" s="137">
        <v>35.784999999999997</v>
      </c>
      <c r="D10" s="138">
        <f t="shared" si="0"/>
        <v>3.0765404499091797</v>
      </c>
      <c r="I10" s="107"/>
    </row>
    <row r="11" spans="2:17" x14ac:dyDescent="0.25">
      <c r="B11" s="136">
        <v>1979</v>
      </c>
      <c r="C11" s="137">
        <v>38.767000000000003</v>
      </c>
      <c r="D11" s="138">
        <f t="shared" si="0"/>
        <v>2.8398895968220388</v>
      </c>
      <c r="I11" s="107"/>
    </row>
    <row r="12" spans="2:17" x14ac:dyDescent="0.25">
      <c r="B12" s="136">
        <v>1980</v>
      </c>
      <c r="C12" s="137">
        <v>42.274000000000001</v>
      </c>
      <c r="D12" s="138">
        <f t="shared" si="0"/>
        <v>2.604295784643043</v>
      </c>
      <c r="I12" s="107"/>
    </row>
    <row r="13" spans="2:17" x14ac:dyDescent="0.25">
      <c r="B13" s="136">
        <v>1981</v>
      </c>
      <c r="C13" s="137">
        <v>46.274000000000001</v>
      </c>
      <c r="D13" s="138">
        <f t="shared" si="0"/>
        <v>2.3791762112633443</v>
      </c>
      <c r="I13" s="107"/>
    </row>
    <row r="14" spans="2:17" x14ac:dyDescent="0.25">
      <c r="B14" s="136">
        <v>1982</v>
      </c>
      <c r="C14" s="137">
        <v>49.131999999999998</v>
      </c>
      <c r="D14" s="138">
        <f t="shared" si="0"/>
        <v>2.2407799397541317</v>
      </c>
      <c r="I14" s="107"/>
    </row>
    <row r="15" spans="2:17" x14ac:dyDescent="0.25">
      <c r="B15" s="136">
        <v>1983</v>
      </c>
      <c r="C15" s="137">
        <v>51.045000000000002</v>
      </c>
      <c r="D15" s="138">
        <f t="shared" si="0"/>
        <v>2.1568028210402583</v>
      </c>
      <c r="I15" s="107"/>
    </row>
    <row r="16" spans="2:17" x14ac:dyDescent="0.25">
      <c r="B16" s="136">
        <v>1984</v>
      </c>
      <c r="C16" s="137">
        <v>52.892000000000003</v>
      </c>
      <c r="D16" s="138">
        <f t="shared" si="0"/>
        <v>2.0814868032972846</v>
      </c>
      <c r="I16" s="107"/>
    </row>
    <row r="17" spans="2:9" x14ac:dyDescent="0.25">
      <c r="B17" s="136">
        <v>1985</v>
      </c>
      <c r="C17" s="137">
        <v>54.567</v>
      </c>
      <c r="D17" s="138">
        <f t="shared" si="0"/>
        <v>2.0175930507449555</v>
      </c>
      <c r="I17" s="107"/>
    </row>
    <row r="18" spans="2:9" x14ac:dyDescent="0.25">
      <c r="B18" s="136">
        <v>1986</v>
      </c>
      <c r="C18" s="137">
        <v>55.667999999999999</v>
      </c>
      <c r="D18" s="138">
        <f t="shared" si="0"/>
        <v>1.9776891571459365</v>
      </c>
      <c r="I18" s="107"/>
    </row>
    <row r="19" spans="2:9" x14ac:dyDescent="0.25">
      <c r="B19" s="136">
        <v>1987</v>
      </c>
      <c r="C19" s="137">
        <v>57.04</v>
      </c>
      <c r="D19" s="138">
        <f t="shared" si="0"/>
        <v>1.9301192145862551</v>
      </c>
      <c r="I19" s="107"/>
    </row>
    <row r="20" spans="2:9" x14ac:dyDescent="0.25">
      <c r="B20" s="136">
        <v>1988</v>
      </c>
      <c r="C20" s="137">
        <v>59.051000000000002</v>
      </c>
      <c r="D20" s="138">
        <f t="shared" si="0"/>
        <v>1.8643884100184585</v>
      </c>
      <c r="I20" s="107"/>
    </row>
    <row r="21" spans="2:9" x14ac:dyDescent="0.25">
      <c r="B21" s="136">
        <v>1989</v>
      </c>
      <c r="C21" s="137">
        <v>61.37</v>
      </c>
      <c r="D21" s="138">
        <f t="shared" si="0"/>
        <v>1.7939384063874857</v>
      </c>
      <c r="I21" s="107"/>
    </row>
    <row r="22" spans="2:9" x14ac:dyDescent="0.25">
      <c r="B22" s="136">
        <v>1990</v>
      </c>
      <c r="C22" s="137">
        <v>63.671999999999997</v>
      </c>
      <c r="D22" s="138">
        <f t="shared" si="0"/>
        <v>1.7290802864681492</v>
      </c>
      <c r="I22" s="107"/>
    </row>
    <row r="23" spans="2:9" x14ac:dyDescent="0.25">
      <c r="B23" s="136">
        <v>1991</v>
      </c>
      <c r="C23" s="137">
        <v>65.822000000000003</v>
      </c>
      <c r="D23" s="138">
        <f t="shared" si="0"/>
        <v>1.6726018656376287</v>
      </c>
      <c r="I23" s="107"/>
    </row>
    <row r="24" spans="2:9" x14ac:dyDescent="0.25">
      <c r="B24" s="136">
        <v>1992</v>
      </c>
      <c r="C24" s="137">
        <v>67.319999999999993</v>
      </c>
      <c r="D24" s="138">
        <f t="shared" si="0"/>
        <v>1.6353832442067737</v>
      </c>
      <c r="I24" s="107"/>
    </row>
    <row r="25" spans="2:9" x14ac:dyDescent="0.25">
      <c r="B25" s="136">
        <v>1993</v>
      </c>
      <c r="C25" s="137">
        <v>68.915999999999997</v>
      </c>
      <c r="D25" s="138">
        <f t="shared" si="0"/>
        <v>1.5975100121887515</v>
      </c>
      <c r="I25" s="107"/>
    </row>
    <row r="26" spans="2:9" x14ac:dyDescent="0.25">
      <c r="B26" s="136">
        <v>1994</v>
      </c>
      <c r="C26" s="137">
        <v>70.387</v>
      </c>
      <c r="D26" s="138">
        <f t="shared" si="0"/>
        <v>1.5641240569991617</v>
      </c>
      <c r="I26" s="107"/>
    </row>
    <row r="27" spans="2:9" x14ac:dyDescent="0.25">
      <c r="B27" s="136">
        <v>1995</v>
      </c>
      <c r="C27" s="137">
        <v>71.864999999999995</v>
      </c>
      <c r="D27" s="138">
        <f t="shared" si="0"/>
        <v>1.5319557503652683</v>
      </c>
      <c r="I27" s="107"/>
    </row>
    <row r="28" spans="2:9" x14ac:dyDescent="0.25">
      <c r="B28" s="136">
        <v>1996</v>
      </c>
      <c r="C28" s="137">
        <v>73.179000000000002</v>
      </c>
      <c r="D28" s="138">
        <f t="shared" si="0"/>
        <v>1.5044479973762963</v>
      </c>
      <c r="I28" s="107"/>
    </row>
    <row r="29" spans="2:9" x14ac:dyDescent="0.25">
      <c r="B29" s="136">
        <v>1997</v>
      </c>
      <c r="C29" s="137">
        <v>74.441999999999993</v>
      </c>
      <c r="D29" s="138">
        <f t="shared" si="0"/>
        <v>1.4789231885226082</v>
      </c>
      <c r="I29" s="107"/>
    </row>
    <row r="30" spans="2:9" x14ac:dyDescent="0.25">
      <c r="B30" s="136">
        <v>1998</v>
      </c>
      <c r="C30" s="137">
        <v>75.278999999999996</v>
      </c>
      <c r="D30" s="138">
        <f t="shared" si="0"/>
        <v>1.4624795759773641</v>
      </c>
      <c r="I30" s="107"/>
    </row>
    <row r="31" spans="2:9" x14ac:dyDescent="0.25">
      <c r="B31" s="136">
        <v>1999</v>
      </c>
      <c r="C31" s="137">
        <v>76.366</v>
      </c>
      <c r="D31" s="138">
        <f t="shared" si="0"/>
        <v>1.44166251996962</v>
      </c>
      <c r="I31" s="107"/>
    </row>
    <row r="32" spans="2:9" x14ac:dyDescent="0.25">
      <c r="B32" s="136">
        <v>2000</v>
      </c>
      <c r="C32" s="137">
        <v>78.072999999999993</v>
      </c>
      <c r="D32" s="138">
        <f t="shared" si="0"/>
        <v>1.4101417903756741</v>
      </c>
      <c r="I32" s="107"/>
    </row>
    <row r="33" spans="2:9" x14ac:dyDescent="0.25">
      <c r="B33" s="136">
        <v>2001</v>
      </c>
      <c r="C33" s="137">
        <v>79.790000000000006</v>
      </c>
      <c r="D33" s="138">
        <f t="shared" si="0"/>
        <v>1.3797969670384758</v>
      </c>
      <c r="I33" s="107"/>
    </row>
    <row r="34" spans="2:9" x14ac:dyDescent="0.25">
      <c r="B34" s="136">
        <v>2002</v>
      </c>
      <c r="C34" s="137">
        <v>81.051000000000002</v>
      </c>
      <c r="D34" s="138">
        <f t="shared" si="0"/>
        <v>1.3583299404078912</v>
      </c>
      <c r="I34" s="107"/>
    </row>
    <row r="35" spans="2:9" x14ac:dyDescent="0.25">
      <c r="B35" s="136">
        <v>2003</v>
      </c>
      <c r="C35" s="137">
        <v>82.551000000000002</v>
      </c>
      <c r="D35" s="138">
        <f t="shared" si="0"/>
        <v>1.3336482901479085</v>
      </c>
      <c r="I35" s="107"/>
    </row>
    <row r="36" spans="2:9" x14ac:dyDescent="0.25">
      <c r="B36" s="136">
        <v>2004</v>
      </c>
      <c r="C36" s="137">
        <v>84.772999999999996</v>
      </c>
      <c r="D36" s="138">
        <f t="shared" si="0"/>
        <v>1.2986918004553336</v>
      </c>
      <c r="I36" s="107"/>
    </row>
    <row r="37" spans="2:9" x14ac:dyDescent="0.25">
      <c r="B37" s="136">
        <v>2005</v>
      </c>
      <c r="C37" s="137">
        <v>87.415000000000006</v>
      </c>
      <c r="D37" s="138">
        <f t="shared" si="0"/>
        <v>1.2594405994394553</v>
      </c>
      <c r="I37" s="107"/>
    </row>
    <row r="38" spans="2:9" x14ac:dyDescent="0.25">
      <c r="B38" s="136">
        <v>2006</v>
      </c>
      <c r="C38" s="137">
        <v>90.063999999999993</v>
      </c>
      <c r="D38" s="138">
        <f t="shared" si="0"/>
        <v>1.2223974062888612</v>
      </c>
      <c r="I38" s="107"/>
    </row>
    <row r="39" spans="2:9" x14ac:dyDescent="0.25">
      <c r="B39" s="136">
        <v>2007</v>
      </c>
      <c r="C39" s="137">
        <v>92.483000000000004</v>
      </c>
      <c r="D39" s="138">
        <f t="shared" si="0"/>
        <v>1.1904241860666283</v>
      </c>
      <c r="I39" s="107"/>
    </row>
    <row r="40" spans="2:9" x14ac:dyDescent="0.25">
      <c r="B40" s="136">
        <v>2008</v>
      </c>
      <c r="C40" s="137">
        <v>94.289000000000001</v>
      </c>
      <c r="D40" s="138">
        <f t="shared" si="0"/>
        <v>1.1676229464730774</v>
      </c>
      <c r="I40" s="107"/>
    </row>
    <row r="41" spans="2:9" x14ac:dyDescent="0.25">
      <c r="B41" s="136">
        <v>2009</v>
      </c>
      <c r="C41" s="137">
        <v>95.003</v>
      </c>
      <c r="D41" s="138">
        <f t="shared" si="0"/>
        <v>1.158847615338463</v>
      </c>
      <c r="I41" s="107"/>
    </row>
    <row r="42" spans="2:9" x14ac:dyDescent="0.25">
      <c r="B42" s="136">
        <v>2010</v>
      </c>
      <c r="C42" s="137">
        <v>96.106999999999999</v>
      </c>
      <c r="D42" s="138">
        <f t="shared" si="0"/>
        <v>1.1455357049954737</v>
      </c>
      <c r="I42" s="107"/>
    </row>
    <row r="43" spans="2:9" x14ac:dyDescent="0.25">
      <c r="B43" s="136">
        <v>2011</v>
      </c>
      <c r="C43" s="137">
        <v>98.114999999999995</v>
      </c>
      <c r="D43" s="138">
        <f t="shared" si="0"/>
        <v>1.1220914233297661</v>
      </c>
      <c r="I43" s="107"/>
    </row>
    <row r="44" spans="2:9" x14ac:dyDescent="0.25">
      <c r="B44" s="136">
        <v>2012</v>
      </c>
      <c r="C44" s="137">
        <v>99.998999999999995</v>
      </c>
      <c r="D44" s="138">
        <f t="shared" si="0"/>
        <v>1.1009510095100952</v>
      </c>
      <c r="I44" s="107"/>
    </row>
    <row r="45" spans="2:9" x14ac:dyDescent="0.25">
      <c r="B45" s="136">
        <v>2013</v>
      </c>
      <c r="C45" s="137">
        <v>101.751</v>
      </c>
      <c r="D45" s="138">
        <f t="shared" si="0"/>
        <v>1.0819942801544946</v>
      </c>
      <c r="I45" s="107"/>
    </row>
    <row r="46" spans="2:9" x14ac:dyDescent="0.25">
      <c r="B46" s="136">
        <v>2014</v>
      </c>
      <c r="C46" s="137">
        <v>103.67400000000001</v>
      </c>
      <c r="D46" s="138">
        <f t="shared" si="0"/>
        <v>1.0619248799120318</v>
      </c>
      <c r="I46" s="107"/>
    </row>
    <row r="47" spans="2:9" x14ac:dyDescent="0.25">
      <c r="B47" s="136">
        <v>2015</v>
      </c>
      <c r="C47" s="137">
        <v>104.78700000000001</v>
      </c>
      <c r="D47" s="138">
        <f t="shared" si="0"/>
        <v>1.0506455953505682</v>
      </c>
      <c r="I47" s="107"/>
    </row>
    <row r="48" spans="2:9" x14ac:dyDescent="0.25">
      <c r="B48" s="136">
        <v>2016</v>
      </c>
      <c r="C48" s="137">
        <v>105.931</v>
      </c>
      <c r="D48" s="138">
        <f t="shared" si="0"/>
        <v>1.0392991664385307</v>
      </c>
      <c r="E48" s="139"/>
      <c r="I48" s="107"/>
    </row>
    <row r="49" spans="2:9" x14ac:dyDescent="0.25">
      <c r="B49" s="136">
        <v>2017</v>
      </c>
      <c r="C49" s="137">
        <v>107.944</v>
      </c>
      <c r="D49" s="138">
        <f t="shared" si="0"/>
        <v>1.0199177351219151</v>
      </c>
      <c r="E49" s="139"/>
      <c r="I49" s="107"/>
    </row>
    <row r="50" spans="2:9" x14ac:dyDescent="0.25">
      <c r="B50" s="136">
        <v>2018</v>
      </c>
      <c r="C50" s="137">
        <f>AVERAGE(109.371,110.266,110.645)</f>
        <v>110.09399999999999</v>
      </c>
      <c r="D50" s="138">
        <f t="shared" si="0"/>
        <v>1</v>
      </c>
      <c r="E50" s="139" t="s">
        <v>183</v>
      </c>
      <c r="I50" s="107"/>
    </row>
    <row r="51" spans="2:9" x14ac:dyDescent="0.25">
      <c r="I51" s="107"/>
    </row>
    <row r="52" spans="2:9" x14ac:dyDescent="0.25">
      <c r="B52" s="140" t="s">
        <v>184</v>
      </c>
      <c r="I52" s="107"/>
    </row>
    <row r="53" spans="2:9" x14ac:dyDescent="0.25">
      <c r="B53" s="141" t="s">
        <v>185</v>
      </c>
      <c r="I53" s="107"/>
    </row>
    <row r="54" spans="2:9" x14ac:dyDescent="0.25">
      <c r="I54" s="107"/>
    </row>
    <row r="55" spans="2:9" x14ac:dyDescent="0.25">
      <c r="I55" s="107"/>
    </row>
    <row r="56" spans="2:9" x14ac:dyDescent="0.25">
      <c r="I56" s="107"/>
    </row>
    <row r="57" spans="2:9" x14ac:dyDescent="0.25">
      <c r="I57" s="107"/>
    </row>
    <row r="58" spans="2:9" x14ac:dyDescent="0.25">
      <c r="I58" s="107"/>
    </row>
    <row r="59" spans="2:9" x14ac:dyDescent="0.25">
      <c r="I59" s="107"/>
    </row>
    <row r="60" spans="2:9" x14ac:dyDescent="0.25">
      <c r="I60" s="107"/>
    </row>
    <row r="61" spans="2:9" x14ac:dyDescent="0.25">
      <c r="I61" s="107"/>
    </row>
    <row r="62" spans="2:9" x14ac:dyDescent="0.25">
      <c r="I62" s="107"/>
    </row>
    <row r="63" spans="2:9" x14ac:dyDescent="0.25">
      <c r="I63" s="107"/>
    </row>
    <row r="64" spans="2:9" x14ac:dyDescent="0.25">
      <c r="I64" s="107"/>
    </row>
    <row r="65" spans="9:9" x14ac:dyDescent="0.25">
      <c r="I65" s="107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N46"/>
  <sheetViews>
    <sheetView zoomScale="80" zoomScaleNormal="80" workbookViewId="0"/>
  </sheetViews>
  <sheetFormatPr defaultRowHeight="15" x14ac:dyDescent="0.25"/>
  <cols>
    <col min="1" max="1" width="5.7109375" style="107" customWidth="1"/>
    <col min="2" max="2" width="67.7109375" style="107" customWidth="1"/>
    <col min="3" max="6" width="13.85546875" style="107" customWidth="1"/>
    <col min="7" max="8" width="4" style="107" customWidth="1"/>
    <col min="9" max="9" width="6.5703125" style="107" customWidth="1"/>
    <col min="10" max="10" width="67.7109375" style="107" customWidth="1"/>
    <col min="11" max="14" width="13.85546875" style="107" customWidth="1"/>
    <col min="15" max="16384" width="9.140625" style="107"/>
  </cols>
  <sheetData>
    <row r="1" spans="2:14" x14ac:dyDescent="0.25">
      <c r="B1" s="126" t="s">
        <v>178</v>
      </c>
      <c r="C1" s="126"/>
      <c r="D1" s="126"/>
      <c r="E1" s="126"/>
      <c r="F1" s="128"/>
      <c r="G1" s="128"/>
      <c r="H1" s="128"/>
      <c r="I1" s="109"/>
      <c r="N1" s="130" t="s">
        <v>261</v>
      </c>
    </row>
    <row r="2" spans="2:14" x14ac:dyDescent="0.25">
      <c r="B2" s="132" t="s">
        <v>180</v>
      </c>
      <c r="C2" s="132"/>
      <c r="D2" s="132"/>
      <c r="E2" s="132"/>
      <c r="F2" s="128"/>
      <c r="G2" s="128"/>
      <c r="H2" s="128"/>
      <c r="I2" s="109"/>
      <c r="N2" s="304">
        <f ca="1">TODAY()</f>
        <v>43455</v>
      </c>
    </row>
    <row r="4" spans="2:14" x14ac:dyDescent="0.25">
      <c r="B4" s="134" t="s">
        <v>262</v>
      </c>
      <c r="E4" s="236"/>
    </row>
    <row r="5" spans="2:14" x14ac:dyDescent="0.25">
      <c r="B5" s="134"/>
      <c r="E5" s="236"/>
    </row>
    <row r="6" spans="2:14" x14ac:dyDescent="0.25">
      <c r="B6" s="237" t="s">
        <v>243</v>
      </c>
      <c r="E6" s="236"/>
      <c r="H6" s="249"/>
      <c r="J6" s="237" t="s">
        <v>244</v>
      </c>
    </row>
    <row r="7" spans="2:14" x14ac:dyDescent="0.25">
      <c r="B7" s="237"/>
      <c r="E7" s="236"/>
      <c r="H7" s="250"/>
    </row>
    <row r="8" spans="2:14" x14ac:dyDescent="0.25">
      <c r="B8" s="139" t="s">
        <v>246</v>
      </c>
      <c r="E8" s="236"/>
      <c r="F8" s="238" t="s">
        <v>240</v>
      </c>
      <c r="H8" s="250"/>
      <c r="J8" s="139" t="s">
        <v>246</v>
      </c>
      <c r="M8" s="236"/>
      <c r="N8" s="238" t="s">
        <v>241</v>
      </c>
    </row>
    <row r="9" spans="2:14" x14ac:dyDescent="0.25">
      <c r="E9" s="236"/>
      <c r="H9" s="250"/>
      <c r="M9" s="236"/>
    </row>
    <row r="10" spans="2:14" x14ac:dyDescent="0.25">
      <c r="B10" s="244" t="s">
        <v>225</v>
      </c>
      <c r="C10" s="245" t="s">
        <v>226</v>
      </c>
      <c r="D10" s="245" t="s">
        <v>227</v>
      </c>
      <c r="E10" s="245" t="s">
        <v>235</v>
      </c>
      <c r="F10" s="245" t="s">
        <v>228</v>
      </c>
      <c r="H10" s="250"/>
      <c r="J10" s="244" t="s">
        <v>225</v>
      </c>
      <c r="K10" s="245" t="s">
        <v>226</v>
      </c>
      <c r="L10" s="245" t="s">
        <v>227</v>
      </c>
      <c r="M10" s="245" t="s">
        <v>235</v>
      </c>
      <c r="N10" s="245" t="s">
        <v>228</v>
      </c>
    </row>
    <row r="11" spans="2:14" x14ac:dyDescent="0.25">
      <c r="B11" s="195" t="s">
        <v>229</v>
      </c>
      <c r="C11" s="288">
        <v>3.1340217662868799</v>
      </c>
      <c r="D11" s="289">
        <v>220010.09170615801</v>
      </c>
      <c r="E11" s="289">
        <v>304907.065321856</v>
      </c>
      <c r="F11" s="289">
        <v>438531.36575528601</v>
      </c>
      <c r="H11" s="250"/>
      <c r="J11" s="195" t="s">
        <v>229</v>
      </c>
      <c r="K11" s="239">
        <v>5.7267947273504598</v>
      </c>
      <c r="L11" s="240">
        <v>531478.55706311599</v>
      </c>
      <c r="M11" s="240">
        <v>650240.83980630699</v>
      </c>
      <c r="N11" s="240">
        <v>967208.72049616301</v>
      </c>
    </row>
    <row r="12" spans="2:14" x14ac:dyDescent="0.25">
      <c r="B12" s="195" t="s">
        <v>230</v>
      </c>
      <c r="C12" s="288">
        <v>0.64570923494780297</v>
      </c>
      <c r="D12" s="289">
        <v>27196.771481153599</v>
      </c>
      <c r="E12" s="289">
        <v>40576.177480004502</v>
      </c>
      <c r="F12" s="289">
        <v>78464.312246198504</v>
      </c>
      <c r="H12" s="250"/>
      <c r="J12" s="195" t="s">
        <v>230</v>
      </c>
      <c r="K12" s="239">
        <v>1.99710495655229</v>
      </c>
      <c r="L12" s="240">
        <v>148269.68954007901</v>
      </c>
      <c r="M12" s="240">
        <v>201765.99393075699</v>
      </c>
      <c r="N12" s="240">
        <v>315968.39193409297</v>
      </c>
    </row>
    <row r="13" spans="2:14" x14ac:dyDescent="0.25">
      <c r="B13" s="195" t="s">
        <v>231</v>
      </c>
      <c r="C13" s="288">
        <v>1.3325042526017901</v>
      </c>
      <c r="D13" s="289">
        <v>57165.487648648203</v>
      </c>
      <c r="E13" s="289">
        <v>97527.278631893802</v>
      </c>
      <c r="F13" s="289">
        <v>167570.22245964</v>
      </c>
      <c r="H13" s="250"/>
      <c r="J13" s="195" t="s">
        <v>231</v>
      </c>
      <c r="K13" s="239">
        <v>3.6216856286570001</v>
      </c>
      <c r="L13" s="240">
        <v>209964.672787107</v>
      </c>
      <c r="M13" s="240">
        <v>346909.89256685099</v>
      </c>
      <c r="N13" s="240">
        <v>555643.28762564796</v>
      </c>
    </row>
    <row r="14" spans="2:14" x14ac:dyDescent="0.25">
      <c r="B14" s="246" t="s">
        <v>232</v>
      </c>
      <c r="C14" s="290">
        <v>5.1100000000000003</v>
      </c>
      <c r="D14" s="291">
        <v>304372</v>
      </c>
      <c r="E14" s="291">
        <v>443011</v>
      </c>
      <c r="F14" s="291">
        <v>684566</v>
      </c>
      <c r="H14" s="250"/>
      <c r="J14" s="246" t="s">
        <v>232</v>
      </c>
      <c r="K14" s="247">
        <v>11.35</v>
      </c>
      <c r="L14" s="248">
        <v>889713</v>
      </c>
      <c r="M14" s="248">
        <v>1198917</v>
      </c>
      <c r="N14" s="248">
        <v>1838820</v>
      </c>
    </row>
    <row r="15" spans="2:14" x14ac:dyDescent="0.25">
      <c r="E15" s="236"/>
      <c r="H15" s="250"/>
      <c r="M15" s="236"/>
    </row>
    <row r="16" spans="2:14" x14ac:dyDescent="0.25">
      <c r="B16" s="139" t="s">
        <v>233</v>
      </c>
      <c r="E16" s="236"/>
      <c r="F16" s="238" t="s">
        <v>240</v>
      </c>
      <c r="H16" s="250"/>
      <c r="J16" s="139" t="s">
        <v>233</v>
      </c>
      <c r="M16" s="236"/>
      <c r="N16" s="238" t="s">
        <v>241</v>
      </c>
    </row>
    <row r="17" spans="1:14" x14ac:dyDescent="0.25">
      <c r="E17" s="236"/>
      <c r="H17" s="250"/>
      <c r="M17" s="236"/>
    </row>
    <row r="18" spans="1:14" x14ac:dyDescent="0.25">
      <c r="B18" s="245" t="s">
        <v>234</v>
      </c>
      <c r="C18" s="245" t="s">
        <v>226</v>
      </c>
      <c r="D18" s="245" t="s">
        <v>227</v>
      </c>
      <c r="E18" s="245" t="s">
        <v>235</v>
      </c>
      <c r="F18" s="245" t="s">
        <v>228</v>
      </c>
      <c r="H18" s="250"/>
      <c r="J18" s="245" t="s">
        <v>234</v>
      </c>
      <c r="K18" s="245" t="s">
        <v>226</v>
      </c>
      <c r="L18" s="245" t="s">
        <v>227</v>
      </c>
      <c r="M18" s="245" t="s">
        <v>235</v>
      </c>
      <c r="N18" s="245" t="s">
        <v>228</v>
      </c>
    </row>
    <row r="19" spans="1:14" x14ac:dyDescent="0.25">
      <c r="A19" s="241">
        <v>1</v>
      </c>
      <c r="B19" s="298" t="s">
        <v>203</v>
      </c>
      <c r="C19" s="292">
        <v>0.96</v>
      </c>
      <c r="D19" s="293">
        <v>93256.570924085405</v>
      </c>
      <c r="E19" s="293">
        <v>104225.51380853</v>
      </c>
      <c r="F19" s="293">
        <v>104225.516199783</v>
      </c>
      <c r="H19" s="250"/>
      <c r="I19" s="241">
        <v>1</v>
      </c>
      <c r="J19" s="299" t="s">
        <v>197</v>
      </c>
      <c r="K19" s="242">
        <v>2.6918015815827099</v>
      </c>
      <c r="L19" s="243">
        <v>284277.904430422</v>
      </c>
      <c r="M19" s="243">
        <v>282257.02847914299</v>
      </c>
      <c r="N19" s="243">
        <v>488606.71277955698</v>
      </c>
    </row>
    <row r="20" spans="1:14" x14ac:dyDescent="0.25">
      <c r="A20" s="241">
        <v>2</v>
      </c>
      <c r="B20" s="298" t="s">
        <v>214</v>
      </c>
      <c r="C20" s="292">
        <v>0.893438367293372</v>
      </c>
      <c r="D20" s="293">
        <v>44065.216690071102</v>
      </c>
      <c r="E20" s="293">
        <v>103782.866302711</v>
      </c>
      <c r="F20" s="293">
        <v>146253.832475776</v>
      </c>
      <c r="H20" s="250"/>
      <c r="I20" s="241">
        <v>2</v>
      </c>
      <c r="J20" s="298" t="s">
        <v>214</v>
      </c>
      <c r="K20" s="242">
        <v>0.906433077373478</v>
      </c>
      <c r="L20" s="243">
        <v>52015.591217106499</v>
      </c>
      <c r="M20" s="243">
        <v>124463.684060158</v>
      </c>
      <c r="N20" s="243">
        <v>167552.37239335399</v>
      </c>
    </row>
    <row r="21" spans="1:14" x14ac:dyDescent="0.25">
      <c r="A21" s="241">
        <v>3</v>
      </c>
      <c r="B21" s="298" t="s">
        <v>216</v>
      </c>
      <c r="C21" s="292">
        <v>0.92145135681827295</v>
      </c>
      <c r="D21" s="293">
        <v>53792.316421473202</v>
      </c>
      <c r="E21" s="293">
        <v>61324.403666133097</v>
      </c>
      <c r="F21" s="293">
        <v>130733.900593028</v>
      </c>
      <c r="H21" s="250"/>
      <c r="I21" s="241">
        <v>3</v>
      </c>
      <c r="J21" s="298" t="s">
        <v>203</v>
      </c>
      <c r="K21" s="242">
        <v>0.96</v>
      </c>
      <c r="L21" s="243">
        <v>97498.548743659398</v>
      </c>
      <c r="M21" s="243">
        <v>108966.437890784</v>
      </c>
      <c r="N21" s="243">
        <v>108966.44060595</v>
      </c>
    </row>
    <row r="22" spans="1:14" x14ac:dyDescent="0.25">
      <c r="A22" s="241">
        <v>4</v>
      </c>
      <c r="B22" s="298" t="s">
        <v>207</v>
      </c>
      <c r="C22" s="292">
        <v>0.17937601841568401</v>
      </c>
      <c r="D22" s="293">
        <v>17863.457363130001</v>
      </c>
      <c r="E22" s="293">
        <v>23515.085104350499</v>
      </c>
      <c r="F22" s="293">
        <v>45316.635207874497</v>
      </c>
      <c r="H22" s="250"/>
      <c r="I22" s="241">
        <v>4</v>
      </c>
      <c r="J22" s="298" t="s">
        <v>216</v>
      </c>
      <c r="K22" s="242">
        <v>0.85479152266897995</v>
      </c>
      <c r="L22" s="243">
        <v>60869.202246343702</v>
      </c>
      <c r="M22" s="243">
        <v>69626.595353963203</v>
      </c>
      <c r="N22" s="243">
        <v>134014.86221883801</v>
      </c>
    </row>
    <row r="23" spans="1:14" x14ac:dyDescent="0.25">
      <c r="A23" s="241">
        <v>5</v>
      </c>
      <c r="B23" s="298" t="s">
        <v>236</v>
      </c>
      <c r="C23" s="292">
        <v>0</v>
      </c>
      <c r="D23" s="293">
        <v>0</v>
      </c>
      <c r="E23" s="293">
        <v>16990.148185403701</v>
      </c>
      <c r="F23" s="293">
        <v>26180.356675702398</v>
      </c>
      <c r="H23" s="250"/>
      <c r="I23" s="241">
        <v>5</v>
      </c>
      <c r="J23" s="299" t="s">
        <v>238</v>
      </c>
      <c r="K23" s="242">
        <v>0.25494332381429502</v>
      </c>
      <c r="L23" s="243">
        <v>5551.1186154941597</v>
      </c>
      <c r="M23" s="243">
        <v>51571.552010010797</v>
      </c>
      <c r="N23" s="243">
        <v>66253.628045350299</v>
      </c>
    </row>
    <row r="24" spans="1:14" x14ac:dyDescent="0.25">
      <c r="A24" s="241">
        <v>6</v>
      </c>
      <c r="B24" s="298" t="s">
        <v>237</v>
      </c>
      <c r="C24" s="292">
        <v>7.6401733432963095E-2</v>
      </c>
      <c r="D24" s="293">
        <v>6590.4095924302101</v>
      </c>
      <c r="E24" s="293">
        <v>11718.6813753194</v>
      </c>
      <c r="F24" s="293">
        <v>17880.012665505001</v>
      </c>
      <c r="H24" s="250"/>
      <c r="I24" s="241">
        <v>6</v>
      </c>
      <c r="J24" s="299" t="s">
        <v>195</v>
      </c>
      <c r="K24" s="242">
        <v>0.2</v>
      </c>
      <c r="L24" s="243">
        <v>25058.432837659901</v>
      </c>
      <c r="M24" s="243">
        <v>46905.361254781303</v>
      </c>
      <c r="N24" s="243">
        <v>46905.359543516803</v>
      </c>
    </row>
    <row r="25" spans="1:14" x14ac:dyDescent="0.25">
      <c r="A25" s="241">
        <v>7</v>
      </c>
      <c r="B25" s="298" t="s">
        <v>212</v>
      </c>
      <c r="C25" s="292">
        <v>0.115629225927026</v>
      </c>
      <c r="D25" s="293">
        <v>9266.0605459547205</v>
      </c>
      <c r="E25" s="293">
        <v>10370.0007602319</v>
      </c>
      <c r="F25" s="293">
        <v>10370</v>
      </c>
      <c r="H25" s="250"/>
      <c r="I25" s="241">
        <v>7</v>
      </c>
      <c r="J25" s="299" t="s">
        <v>236</v>
      </c>
      <c r="K25" s="242">
        <v>0</v>
      </c>
      <c r="L25" s="243">
        <v>0</v>
      </c>
      <c r="M25" s="243">
        <v>44418.982814126502</v>
      </c>
      <c r="N25" s="243">
        <v>68445.832157427707</v>
      </c>
    </row>
    <row r="26" spans="1:14" x14ac:dyDescent="0.25">
      <c r="A26" s="241">
        <v>8</v>
      </c>
      <c r="B26" s="298" t="s">
        <v>238</v>
      </c>
      <c r="C26" s="292">
        <v>9.8609993620003403E-2</v>
      </c>
      <c r="D26" s="293">
        <v>1112.1142085807201</v>
      </c>
      <c r="E26" s="293">
        <v>9186.1581205941493</v>
      </c>
      <c r="F26" s="293">
        <v>14865.065072662999</v>
      </c>
      <c r="H26" s="250"/>
      <c r="I26" s="241">
        <v>8</v>
      </c>
      <c r="J26" s="298" t="s">
        <v>207</v>
      </c>
      <c r="K26" s="242">
        <v>0.15189753622670099</v>
      </c>
      <c r="L26" s="243">
        <v>21135.495407964801</v>
      </c>
      <c r="M26" s="243">
        <v>27668.558954713801</v>
      </c>
      <c r="N26" s="243">
        <v>46130.346380831703</v>
      </c>
    </row>
    <row r="27" spans="1:14" x14ac:dyDescent="0.25">
      <c r="A27" s="241">
        <v>9</v>
      </c>
      <c r="B27" s="298" t="s">
        <v>257</v>
      </c>
      <c r="C27" s="292">
        <v>7.6116355913304901E-2</v>
      </c>
      <c r="D27" s="293">
        <v>5340.7496679536198</v>
      </c>
      <c r="E27" s="293">
        <v>5959.9154713574299</v>
      </c>
      <c r="F27" s="293">
        <v>11063.282762250299</v>
      </c>
      <c r="H27" s="250"/>
      <c r="I27" s="241">
        <v>9</v>
      </c>
      <c r="J27" s="299" t="s">
        <v>237</v>
      </c>
      <c r="K27" s="242">
        <v>0.146492350988045</v>
      </c>
      <c r="L27" s="243">
        <v>15446.860581209499</v>
      </c>
      <c r="M27" s="243">
        <v>26572.534380811299</v>
      </c>
      <c r="N27" s="243">
        <v>38386.244913471397</v>
      </c>
    </row>
    <row r="28" spans="1:14" x14ac:dyDescent="0.25">
      <c r="A28" s="241">
        <v>10</v>
      </c>
      <c r="B28" s="298" t="s">
        <v>198</v>
      </c>
      <c r="C28" s="292">
        <v>0.10367107611928</v>
      </c>
      <c r="D28" s="293">
        <v>3972.4603755982298</v>
      </c>
      <c r="E28" s="293">
        <v>4526.7009758531303</v>
      </c>
      <c r="F28" s="293">
        <v>6727.6623111750796</v>
      </c>
      <c r="H28" s="250"/>
      <c r="I28" s="241">
        <v>10</v>
      </c>
      <c r="J28" s="298" t="s">
        <v>242</v>
      </c>
      <c r="K28" s="292">
        <v>0.210695477317035</v>
      </c>
      <c r="L28" s="293">
        <v>23628.5934970618</v>
      </c>
      <c r="M28" s="293">
        <v>22611.471025979401</v>
      </c>
      <c r="N28" s="293">
        <v>32350.147837263001</v>
      </c>
    </row>
    <row r="29" spans="1:14" x14ac:dyDescent="0.25">
      <c r="A29" s="241">
        <v>11</v>
      </c>
      <c r="B29" s="301" t="s">
        <v>239</v>
      </c>
      <c r="C29" s="302">
        <f>C14-SUM(C19:C28)</f>
        <v>1.685305872460094</v>
      </c>
      <c r="D29" s="303">
        <f>D14-SUM(D19:D28)</f>
        <v>69112.644210722821</v>
      </c>
      <c r="E29" s="303">
        <f>E14-SUM(E19:E28)</f>
        <v>91411.526229515555</v>
      </c>
      <c r="F29" s="303">
        <f>F14-SUM(F19:F28)</f>
        <v>170949.7360362428</v>
      </c>
      <c r="H29" s="250"/>
      <c r="I29" s="241">
        <v>11</v>
      </c>
      <c r="J29" s="301" t="s">
        <v>239</v>
      </c>
      <c r="K29" s="302">
        <f>K14-SUM(K19:K28)</f>
        <v>4.972945130028755</v>
      </c>
      <c r="L29" s="303">
        <f>L14-SUM(L19:L28)</f>
        <v>304231.25242307829</v>
      </c>
      <c r="M29" s="303">
        <f>M14-SUM(M19:M28)</f>
        <v>393854.79377552879</v>
      </c>
      <c r="N29" s="303">
        <f>N14-SUM(N19:N28)</f>
        <v>641208.05312444014</v>
      </c>
    </row>
    <row r="30" spans="1:14" x14ac:dyDescent="0.25">
      <c r="B30" s="246" t="s">
        <v>232</v>
      </c>
      <c r="C30" s="247">
        <f>SUM(C19:C29)</f>
        <v>5.1100000000000003</v>
      </c>
      <c r="D30" s="248">
        <f t="shared" ref="D30:F30" si="0">SUM(D19:D29)</f>
        <v>304372</v>
      </c>
      <c r="E30" s="248">
        <f t="shared" si="0"/>
        <v>443011</v>
      </c>
      <c r="F30" s="248">
        <f t="shared" si="0"/>
        <v>684566</v>
      </c>
      <c r="H30" s="251"/>
      <c r="J30" s="246" t="s">
        <v>232</v>
      </c>
      <c r="K30" s="247">
        <f>SUM(K19:K29)</f>
        <v>11.35</v>
      </c>
      <c r="L30" s="248">
        <f t="shared" ref="L30" si="1">SUM(L19:L29)</f>
        <v>889713</v>
      </c>
      <c r="M30" s="248">
        <f t="shared" ref="M30" si="2">SUM(M19:M29)</f>
        <v>1198917</v>
      </c>
      <c r="N30" s="248">
        <f t="shared" ref="N30" si="3">SUM(N19:N29)</f>
        <v>1838820</v>
      </c>
    </row>
    <row r="32" spans="1:14" x14ac:dyDescent="0.25">
      <c r="B32" s="233" t="s">
        <v>258</v>
      </c>
      <c r="J32" s="233"/>
    </row>
    <row r="46" spans="5:5" x14ac:dyDescent="0.25">
      <c r="E46" s="236"/>
    </row>
  </sheetData>
  <pageMargins left="0.25" right="0.25" top="0.75" bottom="0.75" header="0.3" footer="0.3"/>
  <pageSetup paperSize="3" scale="79" orientation="landscape" horizontalDpi="300" verticalDpi="1200" r:id="rId1"/>
  <colBreaks count="1" manualBreakCount="1">
    <brk id="8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L30"/>
  <sheetViews>
    <sheetView zoomScale="90" zoomScaleNormal="90" workbookViewId="0"/>
  </sheetViews>
  <sheetFormatPr defaultColWidth="9.140625" defaultRowHeight="15" x14ac:dyDescent="0.25"/>
  <cols>
    <col min="1" max="1" width="5.7109375" style="107" customWidth="1"/>
    <col min="2" max="2" width="20.140625" style="107" bestFit="1" customWidth="1"/>
    <col min="3" max="3" width="59" style="107" customWidth="1"/>
    <col min="4" max="4" width="12.42578125" style="107" bestFit="1" customWidth="1"/>
    <col min="5" max="5" width="12.140625" style="107" customWidth="1"/>
    <col min="6" max="6" width="14.7109375" style="107" customWidth="1"/>
    <col min="7" max="8" width="12.140625" style="107" customWidth="1"/>
    <col min="9" max="10" width="12.5703125" style="107" customWidth="1"/>
    <col min="11" max="11" width="9.140625" style="107"/>
    <col min="12" max="12" width="13.42578125" style="107" customWidth="1"/>
    <col min="13" max="16384" width="9.140625" style="107"/>
  </cols>
  <sheetData>
    <row r="1" spans="2:11" x14ac:dyDescent="0.25">
      <c r="B1" s="126" t="s">
        <v>178</v>
      </c>
      <c r="C1" s="126"/>
      <c r="D1" s="126"/>
      <c r="E1" s="126"/>
      <c r="F1" s="128"/>
      <c r="G1" s="128"/>
      <c r="H1" s="128"/>
      <c r="I1" s="109"/>
      <c r="J1" s="130" t="s">
        <v>261</v>
      </c>
    </row>
    <row r="2" spans="2:11" x14ac:dyDescent="0.25">
      <c r="B2" s="132" t="s">
        <v>180</v>
      </c>
      <c r="C2" s="132"/>
      <c r="D2" s="132"/>
      <c r="E2" s="132"/>
      <c r="F2" s="128"/>
      <c r="G2" s="128"/>
      <c r="H2" s="128"/>
      <c r="I2" s="109"/>
      <c r="J2" s="304">
        <f ca="1">TODAY()</f>
        <v>43455</v>
      </c>
    </row>
    <row r="3" spans="2:11" x14ac:dyDescent="0.25">
      <c r="B3" s="132"/>
      <c r="C3" s="132"/>
      <c r="D3" s="132"/>
      <c r="E3" s="132"/>
      <c r="F3" s="128"/>
      <c r="G3" s="128"/>
      <c r="H3" s="128"/>
      <c r="I3" s="109"/>
      <c r="J3" s="109"/>
      <c r="K3" s="133"/>
    </row>
    <row r="4" spans="2:11" x14ac:dyDescent="0.25">
      <c r="B4" s="134" t="s">
        <v>259</v>
      </c>
    </row>
    <row r="6" spans="2:11" x14ac:dyDescent="0.25">
      <c r="B6" s="184" t="s">
        <v>193</v>
      </c>
      <c r="C6" s="110" t="s">
        <v>200</v>
      </c>
      <c r="E6" s="110"/>
      <c r="G6" s="110"/>
      <c r="H6" s="235" t="s">
        <v>224</v>
      </c>
    </row>
    <row r="7" spans="2:11" x14ac:dyDescent="0.25">
      <c r="B7" s="130" t="s">
        <v>221</v>
      </c>
      <c r="C7" s="204">
        <f>'IEc Expenditures Crosswalk'!D91</f>
        <v>646822.16940740752</v>
      </c>
      <c r="E7" s="185"/>
      <c r="F7" s="185"/>
      <c r="G7" s="185"/>
      <c r="H7" s="233" t="s">
        <v>220</v>
      </c>
    </row>
    <row r="8" spans="2:11" x14ac:dyDescent="0.25">
      <c r="B8" s="130" t="s">
        <v>222</v>
      </c>
      <c r="C8" s="234">
        <f>'IEc Expenditures Crosswalk'!D92</f>
        <v>3684</v>
      </c>
      <c r="E8" s="185"/>
      <c r="F8" s="185"/>
      <c r="G8" s="185"/>
      <c r="H8" s="233" t="s">
        <v>219</v>
      </c>
    </row>
    <row r="9" spans="2:11" x14ac:dyDescent="0.25">
      <c r="B9" s="184"/>
      <c r="C9" s="110"/>
      <c r="E9" s="110"/>
      <c r="F9" s="110"/>
      <c r="G9" s="110"/>
    </row>
    <row r="10" spans="2:11" s="188" customFormat="1" x14ac:dyDescent="0.25">
      <c r="B10" s="186"/>
      <c r="C10" s="187" t="s">
        <v>217</v>
      </c>
      <c r="F10" s="185"/>
      <c r="G10" s="185"/>
      <c r="H10" s="185"/>
    </row>
    <row r="11" spans="2:11" s="188" customFormat="1" x14ac:dyDescent="0.25">
      <c r="B11" s="187"/>
      <c r="G11" s="294"/>
    </row>
    <row r="12" spans="2:11" s="188" customFormat="1" ht="60" x14ac:dyDescent="0.25">
      <c r="C12" s="189" t="s">
        <v>194</v>
      </c>
      <c r="D12" s="189" t="s">
        <v>190</v>
      </c>
      <c r="E12" s="189" t="s">
        <v>191</v>
      </c>
      <c r="F12" s="189" t="s">
        <v>247</v>
      </c>
      <c r="G12" s="300" t="s">
        <v>254</v>
      </c>
      <c r="H12" s="300" t="s">
        <v>255</v>
      </c>
    </row>
    <row r="13" spans="2:11" s="188" customFormat="1" x14ac:dyDescent="0.25">
      <c r="C13" s="190"/>
      <c r="D13" s="191"/>
      <c r="E13" s="191"/>
      <c r="F13" s="192"/>
      <c r="G13" s="192"/>
      <c r="H13" s="192"/>
    </row>
    <row r="14" spans="2:11" x14ac:dyDescent="0.25">
      <c r="B14" s="285">
        <v>1</v>
      </c>
      <c r="C14" s="193" t="s">
        <v>197</v>
      </c>
      <c r="D14" s="193" t="s">
        <v>196</v>
      </c>
      <c r="E14" s="194">
        <v>449</v>
      </c>
      <c r="F14" s="227">
        <f>SUMPRODUCT(--('IEc Expenditures Crosswalk'!$K$7:$K$90='IEc IMPLAN Inputs'!E14),--('IEc Expenditures Crosswalk'!$E$7:$E$90=$H$7),'IEc Expenditures Crosswalk'!$D$7:$D$90)</f>
        <v>458207.29787370947</v>
      </c>
      <c r="G14" s="297">
        <v>0</v>
      </c>
      <c r="H14" s="295">
        <v>1</v>
      </c>
    </row>
    <row r="15" spans="2:11" s="188" customFormat="1" x14ac:dyDescent="0.25">
      <c r="B15" s="286">
        <v>2</v>
      </c>
      <c r="C15" s="195" t="s">
        <v>216</v>
      </c>
      <c r="D15" s="195" t="s">
        <v>196</v>
      </c>
      <c r="E15" s="194">
        <v>62</v>
      </c>
      <c r="F15" s="227">
        <f>SUMPRODUCT(--('IEc Expenditures Crosswalk'!$K$7:$K$90='IEc IMPLAN Inputs'!E15),--('IEc Expenditures Crosswalk'!$E$7:$E$90=$H$7),'IEc Expenditures Crosswalk'!$D$7:$D$90)</f>
        <v>129000</v>
      </c>
      <c r="G15" s="295">
        <v>1</v>
      </c>
      <c r="H15" s="295">
        <v>1</v>
      </c>
    </row>
    <row r="16" spans="2:11" s="188" customFormat="1" x14ac:dyDescent="0.25">
      <c r="B16" s="286">
        <v>3</v>
      </c>
      <c r="C16" s="193" t="s">
        <v>198</v>
      </c>
      <c r="D16" s="193" t="s">
        <v>196</v>
      </c>
      <c r="E16" s="194">
        <v>469</v>
      </c>
      <c r="F16" s="227">
        <f>SUMPRODUCT(--('IEc Expenditures Crosswalk'!$K$7:$K$90='IEc IMPLAN Inputs'!E16),--('IEc Expenditures Crosswalk'!$E$7:$E$90=$H$7),'IEc Expenditures Crosswalk'!$D$7:$D$90)</f>
        <v>5609.5475431705327</v>
      </c>
      <c r="G16" s="295">
        <v>1</v>
      </c>
      <c r="H16" s="295">
        <v>1</v>
      </c>
    </row>
    <row r="17" spans="2:12" s="188" customFormat="1" x14ac:dyDescent="0.25">
      <c r="B17" s="286">
        <v>4</v>
      </c>
      <c r="C17" s="195" t="s">
        <v>207</v>
      </c>
      <c r="D17" s="195" t="s">
        <v>196</v>
      </c>
      <c r="E17" s="196">
        <v>456</v>
      </c>
      <c r="F17" s="227">
        <f>SUMPRODUCT(--('IEc Expenditures Crosswalk'!$K$7:$K$90='IEc IMPLAN Inputs'!E17),--('IEc Expenditures Crosswalk'!$E$7:$E$90=$H$7),'IEc Expenditures Crosswalk'!$D$7:$D$90)</f>
        <v>43635.323990527577</v>
      </c>
      <c r="G17" s="295">
        <v>1</v>
      </c>
      <c r="H17" s="295">
        <v>1</v>
      </c>
    </row>
    <row r="18" spans="2:12" s="197" customFormat="1" x14ac:dyDescent="0.25">
      <c r="B18" s="287">
        <v>5</v>
      </c>
      <c r="C18" s="198" t="s">
        <v>212</v>
      </c>
      <c r="D18" s="198" t="s">
        <v>196</v>
      </c>
      <c r="E18" s="198">
        <v>533</v>
      </c>
      <c r="F18" s="227">
        <f>SUMPRODUCT(--('IEc Expenditures Crosswalk'!$K$7:$K$90='IEc IMPLAN Inputs'!E18),--('IEc Expenditures Crosswalk'!$E$7:$E$90=$H$7),'IEc Expenditures Crosswalk'!$D$7:$D$90)</f>
        <v>10370</v>
      </c>
      <c r="G18" s="295">
        <v>1</v>
      </c>
      <c r="H18" s="295">
        <v>1</v>
      </c>
    </row>
    <row r="19" spans="2:12" x14ac:dyDescent="0.25">
      <c r="B19" s="285"/>
      <c r="C19" s="199"/>
      <c r="D19" s="200"/>
      <c r="E19" s="201" t="s">
        <v>199</v>
      </c>
      <c r="F19" s="228">
        <f>SUM(F14:F18)</f>
        <v>646822.16940740752</v>
      </c>
      <c r="G19" s="296">
        <f>SUMPRODUCT($F$14:$F$18,G14:G18)/SUM($F$14:$F$18)</f>
        <v>0.29160236067124828</v>
      </c>
      <c r="H19" s="296">
        <f>SUMPRODUCT($F$14:$F$18,H14:H18)/SUM($F$14:$F$18)</f>
        <v>1</v>
      </c>
    </row>
    <row r="20" spans="2:12" x14ac:dyDescent="0.25">
      <c r="B20" s="285"/>
    </row>
    <row r="21" spans="2:12" x14ac:dyDescent="0.25">
      <c r="B21" s="285"/>
      <c r="C21" s="224" t="s">
        <v>218</v>
      </c>
      <c r="D21" s="202"/>
      <c r="F21" s="225" t="s">
        <v>223</v>
      </c>
      <c r="G21" s="226">
        <f>52*40</f>
        <v>2080</v>
      </c>
    </row>
    <row r="22" spans="2:12" ht="17.25" x14ac:dyDescent="0.25">
      <c r="B22" s="285"/>
      <c r="C22" s="203"/>
      <c r="D22" s="203"/>
      <c r="E22" s="203"/>
    </row>
    <row r="23" spans="2:12" ht="60" x14ac:dyDescent="0.25">
      <c r="B23" s="285"/>
      <c r="C23" s="189" t="s">
        <v>194</v>
      </c>
      <c r="D23" s="189" t="s">
        <v>190</v>
      </c>
      <c r="E23" s="189" t="s">
        <v>191</v>
      </c>
      <c r="F23" s="189" t="s">
        <v>252</v>
      </c>
      <c r="G23" s="189" t="s">
        <v>253</v>
      </c>
      <c r="H23" s="189" t="s">
        <v>251</v>
      </c>
      <c r="I23" s="300" t="s">
        <v>254</v>
      </c>
      <c r="J23" s="300" t="s">
        <v>256</v>
      </c>
      <c r="L23" s="300" t="s">
        <v>277</v>
      </c>
    </row>
    <row r="24" spans="2:12" x14ac:dyDescent="0.25">
      <c r="B24" s="285"/>
      <c r="C24" s="190"/>
      <c r="D24" s="191"/>
      <c r="E24" s="191"/>
      <c r="F24" s="192"/>
      <c r="G24" s="192"/>
      <c r="H24" s="192"/>
      <c r="I24" s="192"/>
      <c r="J24" s="192"/>
      <c r="L24" s="305"/>
    </row>
    <row r="25" spans="2:12" x14ac:dyDescent="0.25">
      <c r="B25" s="285">
        <v>1</v>
      </c>
      <c r="C25" s="193" t="s">
        <v>203</v>
      </c>
      <c r="D25" s="193" t="s">
        <v>196</v>
      </c>
      <c r="E25" s="194">
        <v>531</v>
      </c>
      <c r="F25" s="229">
        <f>SUMPRODUCT(--('IEc Expenditures Crosswalk'!$K$7:$K$90='IEc IMPLAN Inputs'!E25),--('IEc Expenditures Crosswalk'!$E$7:$E$90=$H$8),'IEc Expenditures Crosswalk'!$D$7:$D$90)</f>
        <v>1728</v>
      </c>
      <c r="G25" s="231">
        <f>SUMPRODUCT(--('IEc Expenditures Crosswalk'!$K$7:$K$90='IEc IMPLAN Inputs'!E25),--('IEc Expenditures Crosswalk'!$E$7:$E$90=$H$8),'IEc Expenditures Crosswalk'!$D$7:$D$90)/$G$21</f>
        <v>0.83076923076923082</v>
      </c>
      <c r="H25" s="231">
        <f>G25/VLOOKUP(E25,'IMPLAN FTE Conversions'!$B$7:$D$542,3,FALSE)</f>
        <v>0.95793152590682329</v>
      </c>
      <c r="I25" s="295">
        <v>1</v>
      </c>
      <c r="J25" s="295">
        <v>1</v>
      </c>
      <c r="L25" s="227">
        <v>108966.440606</v>
      </c>
    </row>
    <row r="26" spans="2:12" x14ac:dyDescent="0.25">
      <c r="B26" s="285">
        <v>2</v>
      </c>
      <c r="C26" s="193" t="s">
        <v>214</v>
      </c>
      <c r="D26" s="193" t="s">
        <v>196</v>
      </c>
      <c r="E26" s="194">
        <v>514</v>
      </c>
      <c r="F26" s="229">
        <f>SUMPRODUCT(--('IEc Expenditures Crosswalk'!$K$7:$K$90='IEc IMPLAN Inputs'!E26),--('IEc Expenditures Crosswalk'!$E$7:$E$90=$H$8),'IEc Expenditures Crosswalk'!$D$7:$D$90)</f>
        <v>1560</v>
      </c>
      <c r="G26" s="231">
        <f>SUMPRODUCT(--('IEc Expenditures Crosswalk'!$K$7:$K$90='IEc IMPLAN Inputs'!E26),--('IEc Expenditures Crosswalk'!$E$7:$E$90=$H$8),'IEc Expenditures Crosswalk'!$D$7:$D$90)/$G$21</f>
        <v>0.75</v>
      </c>
      <c r="H26" s="231">
        <f>G26/VLOOKUP(E26,'IMPLAN FTE Conversions'!$B$7:$D$542,3,FALSE)</f>
        <v>0.88622729545075818</v>
      </c>
      <c r="I26" s="295">
        <v>1</v>
      </c>
      <c r="J26" s="295">
        <v>1</v>
      </c>
      <c r="L26" s="227">
        <v>164514.75034699999</v>
      </c>
    </row>
    <row r="27" spans="2:12" x14ac:dyDescent="0.25">
      <c r="B27" s="285">
        <v>3</v>
      </c>
      <c r="C27" s="193" t="s">
        <v>195</v>
      </c>
      <c r="D27" s="193" t="s">
        <v>196</v>
      </c>
      <c r="E27" s="194">
        <v>535</v>
      </c>
      <c r="F27" s="229">
        <f>SUMPRODUCT(--('IEc Expenditures Crosswalk'!$K$7:$K$90='IEc IMPLAN Inputs'!E27),--('IEc Expenditures Crosswalk'!$E$7:$E$90=$H$8),'IEc Expenditures Crosswalk'!$D$7:$D$90)</f>
        <v>396</v>
      </c>
      <c r="G27" s="231">
        <f>SUMPRODUCT(--('IEc Expenditures Crosswalk'!$K$7:$K$90='IEc IMPLAN Inputs'!E27),--('IEc Expenditures Crosswalk'!$E$7:$E$90=$H$8),'IEc Expenditures Crosswalk'!$D$7:$D$90)/$G$21</f>
        <v>0.19038461538461537</v>
      </c>
      <c r="H27" s="231">
        <f>G27/VLOOKUP(E27,'IMPLAN FTE Conversions'!$B$7:$D$542,3,FALSE)</f>
        <v>0.19568805840052306</v>
      </c>
      <c r="I27" s="297">
        <v>0</v>
      </c>
      <c r="J27" s="295">
        <v>1</v>
      </c>
      <c r="L27" s="227">
        <v>46905.359543999999</v>
      </c>
    </row>
    <row r="28" spans="2:12" x14ac:dyDescent="0.25">
      <c r="C28" s="199"/>
      <c r="D28" s="200"/>
      <c r="E28" s="201" t="s">
        <v>199</v>
      </c>
      <c r="F28" s="230">
        <f>SUM(F25:F27)</f>
        <v>3684</v>
      </c>
      <c r="G28" s="232">
        <f>SUM(G25:G27)</f>
        <v>1.7711538461538463</v>
      </c>
      <c r="H28" s="232">
        <f>SUM(H25:H27)</f>
        <v>2.0398468797581044</v>
      </c>
      <c r="I28" s="296">
        <f>SUMPRODUCT($F$25:$F$27,I25:I27)/SUM($F$25:$F$27)</f>
        <v>0.89250814332247552</v>
      </c>
      <c r="J28" s="296">
        <f>SUMPRODUCT($F$25:$F$27,J25:J27)/SUM($F$25:$F$27)</f>
        <v>1</v>
      </c>
      <c r="L28" s="306">
        <f>SUM(L25:L27)</f>
        <v>320386.55049699999</v>
      </c>
    </row>
    <row r="30" spans="2:12" x14ac:dyDescent="0.25">
      <c r="C30" s="233" t="s">
        <v>260</v>
      </c>
    </row>
  </sheetData>
  <pageMargins left="0.7" right="0.7" top="0.75" bottom="0.75" header="0.3" footer="0.3"/>
  <pageSetup scale="73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O92"/>
  <sheetViews>
    <sheetView zoomScale="90" zoomScaleNormal="90" workbookViewId="0">
      <pane ySplit="6" topLeftCell="A64" activePane="bottomLeft" state="frozen"/>
      <selection pane="bottomLeft"/>
    </sheetView>
  </sheetViews>
  <sheetFormatPr defaultColWidth="9.140625" defaultRowHeight="15" x14ac:dyDescent="0.25"/>
  <cols>
    <col min="1" max="1" width="5.7109375" style="110" customWidth="1"/>
    <col min="2" max="2" width="9.140625" style="110"/>
    <col min="3" max="4" width="15.28515625" style="110" customWidth="1"/>
    <col min="5" max="5" width="12" style="110" bestFit="1" customWidth="1"/>
    <col min="6" max="6" width="30.140625" style="110" bestFit="1" customWidth="1"/>
    <col min="7" max="7" width="29.28515625" style="110" bestFit="1" customWidth="1"/>
    <col min="8" max="8" width="12.140625" style="110" bestFit="1" customWidth="1"/>
    <col min="9" max="9" width="48.7109375" style="110" bestFit="1" customWidth="1"/>
    <col min="10" max="10" width="16.5703125" style="110" customWidth="1"/>
    <col min="11" max="11" width="13.28515625" style="131" customWidth="1"/>
    <col min="12" max="12" width="66" style="131" bestFit="1" customWidth="1"/>
    <col min="13" max="13" width="83.85546875" style="110" bestFit="1" customWidth="1"/>
    <col min="14" max="16384" width="9.140625" style="110"/>
  </cols>
  <sheetData>
    <row r="1" spans="2:14" s="107" customFormat="1" x14ac:dyDescent="0.25">
      <c r="B1" s="126" t="s">
        <v>178</v>
      </c>
      <c r="C1" s="126"/>
      <c r="D1" s="126"/>
      <c r="E1" s="126"/>
      <c r="F1" s="128"/>
      <c r="G1" s="128"/>
      <c r="H1" s="128"/>
      <c r="I1" s="109"/>
      <c r="M1" s="130" t="s">
        <v>261</v>
      </c>
    </row>
    <row r="2" spans="2:14" s="107" customFormat="1" x14ac:dyDescent="0.25">
      <c r="B2" s="132" t="s">
        <v>180</v>
      </c>
      <c r="C2" s="132"/>
      <c r="D2" s="132"/>
      <c r="E2" s="132"/>
      <c r="F2" s="128"/>
      <c r="G2" s="128"/>
      <c r="H2" s="128"/>
      <c r="I2" s="109"/>
      <c r="M2" s="304">
        <f ca="1">TODAY()</f>
        <v>43455</v>
      </c>
    </row>
    <row r="3" spans="2:14" s="107" customFormat="1" x14ac:dyDescent="0.25">
      <c r="B3" s="132"/>
      <c r="C3" s="132"/>
      <c r="D3" s="132"/>
      <c r="E3" s="132"/>
      <c r="F3" s="128"/>
      <c r="G3" s="128"/>
      <c r="H3" s="128"/>
      <c r="I3" s="109"/>
      <c r="J3" s="109"/>
      <c r="K3" s="133"/>
    </row>
    <row r="4" spans="2:14" s="107" customFormat="1" x14ac:dyDescent="0.25">
      <c r="B4" s="134" t="s">
        <v>263</v>
      </c>
    </row>
    <row r="6" spans="2:14" ht="30" x14ac:dyDescent="0.25">
      <c r="B6" s="118" t="s">
        <v>134</v>
      </c>
      <c r="C6" s="119" t="s">
        <v>187</v>
      </c>
      <c r="D6" s="119" t="s">
        <v>188</v>
      </c>
      <c r="E6" s="120" t="s">
        <v>174</v>
      </c>
      <c r="F6" s="121" t="s">
        <v>135</v>
      </c>
      <c r="G6" s="121" t="s">
        <v>136</v>
      </c>
      <c r="H6" s="121" t="s">
        <v>137</v>
      </c>
      <c r="I6" s="121" t="s">
        <v>189</v>
      </c>
      <c r="J6" s="135" t="s">
        <v>190</v>
      </c>
      <c r="K6" s="135" t="s">
        <v>191</v>
      </c>
      <c r="L6" s="135" t="s">
        <v>201</v>
      </c>
      <c r="M6" s="135" t="s">
        <v>192</v>
      </c>
      <c r="N6" s="117"/>
    </row>
    <row r="7" spans="2:14" x14ac:dyDescent="0.25">
      <c r="B7" s="144">
        <v>2010</v>
      </c>
      <c r="C7" s="145">
        <v>4677.66</v>
      </c>
      <c r="D7" s="145">
        <f>IF(E7="hours",C7,C7*VLOOKUP(B7,'GDP-DEF'!$B$7:$D$50,3,FALSE))</f>
        <v>5358.4265458291275</v>
      </c>
      <c r="E7" s="145" t="s">
        <v>175</v>
      </c>
      <c r="F7" s="146" t="s">
        <v>138</v>
      </c>
      <c r="G7" s="147" t="s">
        <v>16</v>
      </c>
      <c r="H7" s="147" t="s">
        <v>101</v>
      </c>
      <c r="I7" s="205" t="s">
        <v>197</v>
      </c>
      <c r="J7" s="205" t="s">
        <v>196</v>
      </c>
      <c r="K7" s="206">
        <v>449</v>
      </c>
      <c r="L7" s="207" t="s">
        <v>202</v>
      </c>
      <c r="M7" s="217" t="s">
        <v>170</v>
      </c>
      <c r="N7" s="111"/>
    </row>
    <row r="8" spans="2:14" x14ac:dyDescent="0.25">
      <c r="B8" s="148">
        <v>2010</v>
      </c>
      <c r="C8" s="149">
        <v>8630.34</v>
      </c>
      <c r="D8" s="149">
        <f>IF(E8="hours",C8,C8*VLOOKUP(B8,'GDP-DEF'!$B$7:$D$50,3,FALSE))</f>
        <v>9886.3626162506371</v>
      </c>
      <c r="E8" s="149" t="s">
        <v>175</v>
      </c>
      <c r="F8" s="150" t="s">
        <v>138</v>
      </c>
      <c r="G8" s="151" t="s">
        <v>16</v>
      </c>
      <c r="H8" s="151" t="s">
        <v>101</v>
      </c>
      <c r="I8" s="208" t="s">
        <v>197</v>
      </c>
      <c r="J8" s="208" t="s">
        <v>196</v>
      </c>
      <c r="K8" s="209">
        <v>449</v>
      </c>
      <c r="L8" s="210" t="s">
        <v>202</v>
      </c>
      <c r="M8" s="218"/>
    </row>
    <row r="9" spans="2:14" x14ac:dyDescent="0.25">
      <c r="B9" s="148">
        <v>2010</v>
      </c>
      <c r="C9" s="149">
        <v>29773</v>
      </c>
      <c r="D9" s="149">
        <f>IF(E9="hours",C9,C9*VLOOKUP(B9,'GDP-DEF'!$B$7:$D$50,3,FALSE))</f>
        <v>34106.03454483024</v>
      </c>
      <c r="E9" s="149" t="s">
        <v>175</v>
      </c>
      <c r="F9" s="150" t="s">
        <v>138</v>
      </c>
      <c r="G9" s="151" t="s">
        <v>16</v>
      </c>
      <c r="H9" s="151" t="s">
        <v>171</v>
      </c>
      <c r="I9" s="208" t="s">
        <v>197</v>
      </c>
      <c r="J9" s="208" t="s">
        <v>196</v>
      </c>
      <c r="K9" s="209">
        <v>449</v>
      </c>
      <c r="L9" s="210" t="s">
        <v>202</v>
      </c>
      <c r="M9" s="218"/>
    </row>
    <row r="10" spans="2:14" x14ac:dyDescent="0.25">
      <c r="B10" s="148">
        <v>2010</v>
      </c>
      <c r="C10" s="152">
        <v>11707.7</v>
      </c>
      <c r="D10" s="152">
        <f>IF(E10="hours",C10,C10*VLOOKUP(B10,'GDP-DEF'!$B$7:$D$50,3,FALSE))</f>
        <v>13411.588373375509</v>
      </c>
      <c r="E10" s="149" t="s">
        <v>175</v>
      </c>
      <c r="F10" s="153" t="s">
        <v>138</v>
      </c>
      <c r="G10" s="153" t="s">
        <v>139</v>
      </c>
      <c r="H10" s="153" t="s">
        <v>140</v>
      </c>
      <c r="I10" s="211" t="s">
        <v>197</v>
      </c>
      <c r="J10" s="211" t="s">
        <v>196</v>
      </c>
      <c r="K10" s="212">
        <v>449</v>
      </c>
      <c r="L10" s="213" t="s">
        <v>202</v>
      </c>
      <c r="M10" s="218"/>
    </row>
    <row r="11" spans="2:14" s="112" customFormat="1" x14ac:dyDescent="0.25">
      <c r="B11" s="154">
        <v>2010</v>
      </c>
      <c r="C11" s="155">
        <v>192</v>
      </c>
      <c r="D11" s="155">
        <f>IF(E11="hours",C11,C11*VLOOKUP(B11,'GDP-DEF'!$B$7:$D$50,3,FALSE))</f>
        <v>192</v>
      </c>
      <c r="E11" s="271" t="s">
        <v>150</v>
      </c>
      <c r="F11" s="155" t="s">
        <v>148</v>
      </c>
      <c r="G11" s="155" t="s">
        <v>149</v>
      </c>
      <c r="H11" s="155"/>
      <c r="I11" s="155" t="s">
        <v>203</v>
      </c>
      <c r="J11" s="155" t="s">
        <v>196</v>
      </c>
      <c r="K11" s="260">
        <v>531</v>
      </c>
      <c r="L11" s="261" t="s">
        <v>204</v>
      </c>
      <c r="M11" s="262" t="s">
        <v>176</v>
      </c>
      <c r="N11" s="113"/>
    </row>
    <row r="12" spans="2:14" s="114" customFormat="1" x14ac:dyDescent="0.25">
      <c r="B12" s="156">
        <v>2010</v>
      </c>
      <c r="C12" s="157">
        <v>192</v>
      </c>
      <c r="D12" s="157">
        <f>IF(E12="hours",C12,C12*VLOOKUP(B12,'GDP-DEF'!$B$7:$D$50,3,FALSE))</f>
        <v>192</v>
      </c>
      <c r="E12" s="272" t="s">
        <v>150</v>
      </c>
      <c r="F12" s="157" t="s">
        <v>151</v>
      </c>
      <c r="G12" s="157" t="s">
        <v>152</v>
      </c>
      <c r="H12" s="157"/>
      <c r="I12" s="157" t="s">
        <v>214</v>
      </c>
      <c r="J12" s="157" t="s">
        <v>196</v>
      </c>
      <c r="K12" s="265">
        <v>514</v>
      </c>
      <c r="L12" s="266" t="s">
        <v>213</v>
      </c>
      <c r="M12" s="267" t="s">
        <v>166</v>
      </c>
      <c r="N12" s="113"/>
    </row>
    <row r="13" spans="2:14" s="114" customFormat="1" x14ac:dyDescent="0.25">
      <c r="B13" s="158">
        <v>2010</v>
      </c>
      <c r="C13" s="159">
        <f>1*48</f>
        <v>48</v>
      </c>
      <c r="D13" s="159">
        <f>IF(E13="hours",C13,C13*VLOOKUP(B13,'GDP-DEF'!$B$7:$D$50,3,FALSE))</f>
        <v>48</v>
      </c>
      <c r="E13" s="273" t="s">
        <v>150</v>
      </c>
      <c r="F13" s="159" t="s">
        <v>153</v>
      </c>
      <c r="G13" s="159" t="s">
        <v>154</v>
      </c>
      <c r="H13" s="159"/>
      <c r="I13" s="159" t="s">
        <v>195</v>
      </c>
      <c r="J13" s="159" t="s">
        <v>196</v>
      </c>
      <c r="K13" s="268">
        <v>535</v>
      </c>
      <c r="L13" s="269" t="s">
        <v>205</v>
      </c>
      <c r="M13" s="270" t="s">
        <v>177</v>
      </c>
      <c r="N13" s="113"/>
    </row>
    <row r="14" spans="2:14" s="111" customFormat="1" x14ac:dyDescent="0.25">
      <c r="B14" s="160">
        <v>2011</v>
      </c>
      <c r="C14" s="145">
        <v>7428</v>
      </c>
      <c r="D14" s="145">
        <f>IF(E14="hours",C14,C14*VLOOKUP(B14,'GDP-DEF'!$B$7:$D$50,3,FALSE))</f>
        <v>8334.8950924935016</v>
      </c>
      <c r="E14" s="145" t="s">
        <v>175</v>
      </c>
      <c r="F14" s="146" t="s">
        <v>138</v>
      </c>
      <c r="G14" s="147" t="s">
        <v>16</v>
      </c>
      <c r="H14" s="147" t="s">
        <v>101</v>
      </c>
      <c r="I14" s="205" t="s">
        <v>197</v>
      </c>
      <c r="J14" s="205" t="s">
        <v>196</v>
      </c>
      <c r="K14" s="206">
        <v>449</v>
      </c>
      <c r="L14" s="207" t="s">
        <v>202</v>
      </c>
      <c r="M14" s="220"/>
    </row>
    <row r="15" spans="2:14" x14ac:dyDescent="0.25">
      <c r="B15" s="161">
        <v>2011</v>
      </c>
      <c r="C15" s="152">
        <v>124</v>
      </c>
      <c r="D15" s="152">
        <f>IF(E15="hours",C15,C15*VLOOKUP(B15,'GDP-DEF'!$B$7:$D$50,3,FALSE))</f>
        <v>139.139336492891</v>
      </c>
      <c r="E15" s="149" t="s">
        <v>175</v>
      </c>
      <c r="F15" s="153" t="s">
        <v>138</v>
      </c>
      <c r="G15" s="153" t="s">
        <v>139</v>
      </c>
      <c r="H15" s="153" t="s">
        <v>140</v>
      </c>
      <c r="I15" s="211" t="s">
        <v>197</v>
      </c>
      <c r="J15" s="211" t="s">
        <v>196</v>
      </c>
      <c r="K15" s="212">
        <v>449</v>
      </c>
      <c r="L15" s="213" t="s">
        <v>202</v>
      </c>
      <c r="M15" s="218"/>
    </row>
    <row r="16" spans="2:14" x14ac:dyDescent="0.25">
      <c r="B16" s="161">
        <v>2011</v>
      </c>
      <c r="C16" s="152">
        <v>2016.5</v>
      </c>
      <c r="D16" s="152">
        <f>IF(E16="hours",C16,C16*VLOOKUP(B16,'GDP-DEF'!$B$7:$D$50,3,FALSE))</f>
        <v>2262.6973551444735</v>
      </c>
      <c r="E16" s="149" t="s">
        <v>175</v>
      </c>
      <c r="F16" s="153" t="s">
        <v>138</v>
      </c>
      <c r="G16" s="153" t="s">
        <v>139</v>
      </c>
      <c r="H16" s="153" t="s">
        <v>140</v>
      </c>
      <c r="I16" s="211" t="s">
        <v>197</v>
      </c>
      <c r="J16" s="211" t="s">
        <v>196</v>
      </c>
      <c r="K16" s="212">
        <v>449</v>
      </c>
      <c r="L16" s="213" t="s">
        <v>202</v>
      </c>
      <c r="M16" s="218"/>
    </row>
    <row r="17" spans="2:13" x14ac:dyDescent="0.25">
      <c r="B17" s="161">
        <v>2011</v>
      </c>
      <c r="C17" s="152">
        <v>503.8</v>
      </c>
      <c r="D17" s="152">
        <f>IF(E17="hours",C17,C17*VLOOKUP(B17,'GDP-DEF'!$B$7:$D$50,3,FALSE))</f>
        <v>565.30965907353618</v>
      </c>
      <c r="E17" s="149" t="s">
        <v>175</v>
      </c>
      <c r="F17" s="153" t="s">
        <v>138</v>
      </c>
      <c r="G17" s="153" t="s">
        <v>139</v>
      </c>
      <c r="H17" s="153" t="s">
        <v>140</v>
      </c>
      <c r="I17" s="211" t="s">
        <v>197</v>
      </c>
      <c r="J17" s="211" t="s">
        <v>196</v>
      </c>
      <c r="K17" s="212">
        <v>449</v>
      </c>
      <c r="L17" s="213" t="s">
        <v>202</v>
      </c>
      <c r="M17" s="218"/>
    </row>
    <row r="18" spans="2:13" x14ac:dyDescent="0.25">
      <c r="B18" s="154">
        <v>2011</v>
      </c>
      <c r="C18" s="155">
        <f>48*4</f>
        <v>192</v>
      </c>
      <c r="D18" s="155">
        <f>IF(E18="hours",C18,C18*VLOOKUP(B18,'GDP-DEF'!$B$7:$D$50,3,FALSE))</f>
        <v>192</v>
      </c>
      <c r="E18" s="271" t="s">
        <v>150</v>
      </c>
      <c r="F18" s="155" t="s">
        <v>148</v>
      </c>
      <c r="G18" s="155" t="s">
        <v>149</v>
      </c>
      <c r="H18" s="155"/>
      <c r="I18" s="155" t="s">
        <v>203</v>
      </c>
      <c r="J18" s="155" t="s">
        <v>196</v>
      </c>
      <c r="K18" s="260">
        <v>531</v>
      </c>
      <c r="L18" s="261" t="s">
        <v>204</v>
      </c>
      <c r="M18" s="262"/>
    </row>
    <row r="19" spans="2:13" x14ac:dyDescent="0.25">
      <c r="B19" s="156">
        <v>2011</v>
      </c>
      <c r="C19" s="157">
        <v>192</v>
      </c>
      <c r="D19" s="157">
        <f>IF(E19="hours",C19,C19*VLOOKUP(B19,'GDP-DEF'!$B$7:$D$50,3,FALSE))</f>
        <v>192</v>
      </c>
      <c r="E19" s="272" t="s">
        <v>150</v>
      </c>
      <c r="F19" s="157" t="s">
        <v>151</v>
      </c>
      <c r="G19" s="157" t="s">
        <v>152</v>
      </c>
      <c r="H19" s="157"/>
      <c r="I19" s="157" t="s">
        <v>214</v>
      </c>
      <c r="J19" s="157" t="s">
        <v>196</v>
      </c>
      <c r="K19" s="265">
        <v>514</v>
      </c>
      <c r="L19" s="266" t="s">
        <v>213</v>
      </c>
      <c r="M19" s="267"/>
    </row>
    <row r="20" spans="2:13" x14ac:dyDescent="0.25">
      <c r="B20" s="158">
        <v>2011</v>
      </c>
      <c r="C20" s="159">
        <f>1*48</f>
        <v>48</v>
      </c>
      <c r="D20" s="159">
        <f>IF(E20="hours",C20,C20*VLOOKUP(B20,'GDP-DEF'!$B$7:$D$50,3,FALSE))</f>
        <v>48</v>
      </c>
      <c r="E20" s="273" t="s">
        <v>150</v>
      </c>
      <c r="F20" s="159" t="s">
        <v>153</v>
      </c>
      <c r="G20" s="159" t="s">
        <v>154</v>
      </c>
      <c r="H20" s="159"/>
      <c r="I20" s="159" t="s">
        <v>195</v>
      </c>
      <c r="J20" s="159" t="s">
        <v>196</v>
      </c>
      <c r="K20" s="268">
        <v>535</v>
      </c>
      <c r="L20" s="269" t="s">
        <v>205</v>
      </c>
      <c r="M20" s="270"/>
    </row>
    <row r="21" spans="2:13" s="111" customFormat="1" x14ac:dyDescent="0.25">
      <c r="B21" s="144">
        <v>2012</v>
      </c>
      <c r="C21" s="162">
        <v>9137.64</v>
      </c>
      <c r="D21" s="162">
        <f>IF(E21="hours",C21,C21*VLOOKUP(B21,'GDP-DEF'!$B$7:$D$50,3,FALSE))</f>
        <v>10060.093982539825</v>
      </c>
      <c r="E21" s="145" t="s">
        <v>175</v>
      </c>
      <c r="F21" s="146" t="s">
        <v>138</v>
      </c>
      <c r="G21" s="163" t="s">
        <v>16</v>
      </c>
      <c r="H21" s="147" t="s">
        <v>101</v>
      </c>
      <c r="I21" s="205" t="s">
        <v>197</v>
      </c>
      <c r="J21" s="205" t="s">
        <v>196</v>
      </c>
      <c r="K21" s="206">
        <v>449</v>
      </c>
      <c r="L21" s="207" t="s">
        <v>202</v>
      </c>
      <c r="M21" s="217"/>
    </row>
    <row r="22" spans="2:13" s="111" customFormat="1" x14ac:dyDescent="0.25">
      <c r="B22" s="148">
        <v>2012</v>
      </c>
      <c r="C22" s="164">
        <v>3941.65</v>
      </c>
      <c r="D22" s="164">
        <f>IF(E22="hours",C22,C22*VLOOKUP(B22,'GDP-DEF'!$B$7:$D$50,3,FALSE))</f>
        <v>4339.563546635467</v>
      </c>
      <c r="E22" s="149" t="s">
        <v>175</v>
      </c>
      <c r="F22" s="150" t="s">
        <v>138</v>
      </c>
      <c r="G22" s="165" t="s">
        <v>16</v>
      </c>
      <c r="H22" s="151" t="s">
        <v>101</v>
      </c>
      <c r="I22" s="208" t="s">
        <v>197</v>
      </c>
      <c r="J22" s="208" t="s">
        <v>196</v>
      </c>
      <c r="K22" s="209">
        <v>449</v>
      </c>
      <c r="L22" s="210" t="s">
        <v>202</v>
      </c>
      <c r="M22" s="218"/>
    </row>
    <row r="23" spans="2:13" x14ac:dyDescent="0.25">
      <c r="B23" s="148">
        <v>2012</v>
      </c>
      <c r="C23" s="164">
        <v>3132.61</v>
      </c>
      <c r="D23" s="164">
        <f>IF(E23="hours",C23,C23*VLOOKUP(B23,'GDP-DEF'!$B$7:$D$50,3,FALSE))</f>
        <v>3448.8501419014192</v>
      </c>
      <c r="E23" s="149" t="s">
        <v>175</v>
      </c>
      <c r="F23" s="150" t="s">
        <v>138</v>
      </c>
      <c r="G23" s="165" t="s">
        <v>16</v>
      </c>
      <c r="H23" s="151" t="s">
        <v>101</v>
      </c>
      <c r="I23" s="208" t="s">
        <v>197</v>
      </c>
      <c r="J23" s="208" t="s">
        <v>196</v>
      </c>
      <c r="K23" s="209">
        <v>449</v>
      </c>
      <c r="L23" s="210" t="s">
        <v>202</v>
      </c>
      <c r="M23" s="221"/>
    </row>
    <row r="24" spans="2:13" x14ac:dyDescent="0.25">
      <c r="B24" s="148">
        <v>2012</v>
      </c>
      <c r="C24" s="164">
        <v>4840.8999999999996</v>
      </c>
      <c r="D24" s="164">
        <f>IF(E24="hours",C24,C24*VLOOKUP(B24,'GDP-DEF'!$B$7:$D$50,3,FALSE))</f>
        <v>5329.5937419374195</v>
      </c>
      <c r="E24" s="149" t="s">
        <v>175</v>
      </c>
      <c r="F24" s="150" t="s">
        <v>138</v>
      </c>
      <c r="G24" s="165" t="s">
        <v>16</v>
      </c>
      <c r="H24" s="151" t="s">
        <v>101</v>
      </c>
      <c r="I24" s="208" t="s">
        <v>197</v>
      </c>
      <c r="J24" s="208" t="s">
        <v>196</v>
      </c>
      <c r="K24" s="209">
        <v>449</v>
      </c>
      <c r="L24" s="210" t="s">
        <v>202</v>
      </c>
      <c r="M24" s="222"/>
    </row>
    <row r="25" spans="2:13" x14ac:dyDescent="0.25">
      <c r="B25" s="148">
        <v>2012</v>
      </c>
      <c r="C25" s="164">
        <v>4215.59</v>
      </c>
      <c r="D25" s="164">
        <f>IF(E25="hours",C25,C25*VLOOKUP(B25,'GDP-DEF'!$B$7:$D$50,3,FALSE))</f>
        <v>4641.158066180662</v>
      </c>
      <c r="E25" s="149" t="s">
        <v>175</v>
      </c>
      <c r="F25" s="150" t="s">
        <v>138</v>
      </c>
      <c r="G25" s="165" t="s">
        <v>16</v>
      </c>
      <c r="H25" s="151" t="s">
        <v>101</v>
      </c>
      <c r="I25" s="208" t="s">
        <v>197</v>
      </c>
      <c r="J25" s="208" t="s">
        <v>196</v>
      </c>
      <c r="K25" s="209">
        <v>449</v>
      </c>
      <c r="L25" s="210" t="s">
        <v>202</v>
      </c>
      <c r="M25" s="222"/>
    </row>
    <row r="26" spans="2:13" x14ac:dyDescent="0.25">
      <c r="B26" s="154">
        <v>2012</v>
      </c>
      <c r="C26" s="155">
        <f>48*4</f>
        <v>192</v>
      </c>
      <c r="D26" s="155">
        <f>IF(E26="hours",C26,C26*VLOOKUP(B26,'GDP-DEF'!$B$7:$D$50,3,FALSE))</f>
        <v>192</v>
      </c>
      <c r="E26" s="271" t="s">
        <v>150</v>
      </c>
      <c r="F26" s="155" t="s">
        <v>148</v>
      </c>
      <c r="G26" s="155" t="s">
        <v>149</v>
      </c>
      <c r="H26" s="155"/>
      <c r="I26" s="155" t="s">
        <v>203</v>
      </c>
      <c r="J26" s="155" t="s">
        <v>196</v>
      </c>
      <c r="K26" s="260">
        <v>531</v>
      </c>
      <c r="L26" s="261" t="s">
        <v>204</v>
      </c>
      <c r="M26" s="262"/>
    </row>
    <row r="27" spans="2:13" x14ac:dyDescent="0.25">
      <c r="B27" s="156">
        <v>2012</v>
      </c>
      <c r="C27" s="157">
        <v>192</v>
      </c>
      <c r="D27" s="157">
        <f>IF(E27="hours",C27,C27*VLOOKUP(B27,'GDP-DEF'!$B$7:$D$50,3,FALSE))</f>
        <v>192</v>
      </c>
      <c r="E27" s="272" t="s">
        <v>150</v>
      </c>
      <c r="F27" s="157" t="s">
        <v>151</v>
      </c>
      <c r="G27" s="157" t="s">
        <v>152</v>
      </c>
      <c r="H27" s="157"/>
      <c r="I27" s="157" t="s">
        <v>214</v>
      </c>
      <c r="J27" s="157" t="s">
        <v>196</v>
      </c>
      <c r="K27" s="265">
        <v>514</v>
      </c>
      <c r="L27" s="266" t="s">
        <v>213</v>
      </c>
      <c r="M27" s="267"/>
    </row>
    <row r="28" spans="2:13" x14ac:dyDescent="0.25">
      <c r="B28" s="158">
        <v>2012</v>
      </c>
      <c r="C28" s="159">
        <f>1*48</f>
        <v>48</v>
      </c>
      <c r="D28" s="159">
        <f>IF(E28="hours",C28,C28*VLOOKUP(B28,'GDP-DEF'!$B$7:$D$50,3,FALSE))</f>
        <v>48</v>
      </c>
      <c r="E28" s="273" t="s">
        <v>150</v>
      </c>
      <c r="F28" s="159" t="s">
        <v>153</v>
      </c>
      <c r="G28" s="159" t="s">
        <v>154</v>
      </c>
      <c r="H28" s="159"/>
      <c r="I28" s="159" t="s">
        <v>195</v>
      </c>
      <c r="J28" s="159" t="s">
        <v>196</v>
      </c>
      <c r="K28" s="268">
        <v>535</v>
      </c>
      <c r="L28" s="269" t="s">
        <v>205</v>
      </c>
      <c r="M28" s="270"/>
    </row>
    <row r="29" spans="2:13" x14ac:dyDescent="0.25">
      <c r="B29" s="166">
        <v>2013</v>
      </c>
      <c r="C29" s="167">
        <f>48*4</f>
        <v>192</v>
      </c>
      <c r="D29" s="167">
        <f>IF(E29="hours",C29,C29*VLOOKUP(B29,'GDP-DEF'!$B$7:$D$50,3,FALSE))</f>
        <v>192</v>
      </c>
      <c r="E29" s="274" t="s">
        <v>150</v>
      </c>
      <c r="F29" s="167" t="s">
        <v>148</v>
      </c>
      <c r="G29" s="167" t="s">
        <v>149</v>
      </c>
      <c r="H29" s="155"/>
      <c r="I29" s="155" t="s">
        <v>203</v>
      </c>
      <c r="J29" s="155" t="s">
        <v>196</v>
      </c>
      <c r="K29" s="260">
        <v>531</v>
      </c>
      <c r="L29" s="261" t="s">
        <v>204</v>
      </c>
      <c r="M29" s="262"/>
    </row>
    <row r="30" spans="2:13" x14ac:dyDescent="0.25">
      <c r="B30" s="156">
        <v>2013</v>
      </c>
      <c r="C30" s="157">
        <v>24</v>
      </c>
      <c r="D30" s="157">
        <f>IF(E30="hours",C30,C30*VLOOKUP(B30,'GDP-DEF'!$B$7:$D$50,3,FALSE))</f>
        <v>24</v>
      </c>
      <c r="E30" s="272" t="s">
        <v>150</v>
      </c>
      <c r="F30" s="157" t="s">
        <v>151</v>
      </c>
      <c r="G30" s="157" t="s">
        <v>152</v>
      </c>
      <c r="H30" s="157"/>
      <c r="I30" s="157" t="s">
        <v>214</v>
      </c>
      <c r="J30" s="157" t="s">
        <v>196</v>
      </c>
      <c r="K30" s="265">
        <v>514</v>
      </c>
      <c r="L30" s="266" t="s">
        <v>213</v>
      </c>
      <c r="M30" s="267"/>
    </row>
    <row r="31" spans="2:13" x14ac:dyDescent="0.25">
      <c r="B31" s="158">
        <v>2013</v>
      </c>
      <c r="C31" s="159">
        <v>12</v>
      </c>
      <c r="D31" s="159">
        <f>IF(E31="hours",C31,C31*VLOOKUP(B31,'GDP-DEF'!$B$7:$D$50,3,FALSE))</f>
        <v>12</v>
      </c>
      <c r="E31" s="273" t="s">
        <v>150</v>
      </c>
      <c r="F31" s="159" t="s">
        <v>153</v>
      </c>
      <c r="G31" s="159" t="s">
        <v>154</v>
      </c>
      <c r="H31" s="159"/>
      <c r="I31" s="159" t="s">
        <v>195</v>
      </c>
      <c r="J31" s="159" t="s">
        <v>196</v>
      </c>
      <c r="K31" s="268">
        <v>535</v>
      </c>
      <c r="L31" s="269" t="s">
        <v>205</v>
      </c>
      <c r="M31" s="270"/>
    </row>
    <row r="32" spans="2:13" x14ac:dyDescent="0.25">
      <c r="B32" s="279">
        <v>2014</v>
      </c>
      <c r="C32" s="280">
        <v>3797</v>
      </c>
      <c r="D32" s="280">
        <f>IF(E32="hours",C32,C32*VLOOKUP(B32,'GDP-DEF'!$B$7:$D$50,3,FALSE))</f>
        <v>4032.1287690259846</v>
      </c>
      <c r="E32" s="280" t="s">
        <v>175</v>
      </c>
      <c r="F32" s="281" t="s">
        <v>157</v>
      </c>
      <c r="G32" s="282" t="s">
        <v>155</v>
      </c>
      <c r="H32" s="282" t="s">
        <v>101</v>
      </c>
      <c r="I32" s="282" t="s">
        <v>207</v>
      </c>
      <c r="J32" s="263" t="s">
        <v>196</v>
      </c>
      <c r="K32" s="283">
        <v>456</v>
      </c>
      <c r="L32" s="284" t="s">
        <v>209</v>
      </c>
      <c r="M32" s="264" t="s">
        <v>158</v>
      </c>
    </row>
    <row r="33" spans="2:13" x14ac:dyDescent="0.25">
      <c r="B33" s="279">
        <v>2015</v>
      </c>
      <c r="C33" s="280">
        <v>13549</v>
      </c>
      <c r="D33" s="280">
        <f>IF(E33="hours",C33,C33*VLOOKUP(B33,'GDP-DEF'!$B$7:$D$50,3,FALSE))</f>
        <v>14235.197171404849</v>
      </c>
      <c r="E33" s="280" t="s">
        <v>175</v>
      </c>
      <c r="F33" s="281" t="s">
        <v>157</v>
      </c>
      <c r="G33" s="282" t="s">
        <v>155</v>
      </c>
      <c r="H33" s="282" t="s">
        <v>171</v>
      </c>
      <c r="I33" s="282" t="s">
        <v>207</v>
      </c>
      <c r="J33" s="263" t="s">
        <v>196</v>
      </c>
      <c r="K33" s="283">
        <v>456</v>
      </c>
      <c r="L33" s="284" t="s">
        <v>209</v>
      </c>
      <c r="M33" s="264" t="s">
        <v>162</v>
      </c>
    </row>
    <row r="34" spans="2:13" x14ac:dyDescent="0.25">
      <c r="B34" s="168">
        <v>2014</v>
      </c>
      <c r="C34" s="169">
        <v>5932.5</v>
      </c>
      <c r="D34" s="169">
        <f>IF(E34="hours",C34,C34*VLOOKUP(B34,'GDP-DEF'!$B$7:$D$50,3,FALSE))</f>
        <v>6299.8693500781283</v>
      </c>
      <c r="E34" s="149" t="s">
        <v>175</v>
      </c>
      <c r="F34" s="150" t="s">
        <v>138</v>
      </c>
      <c r="G34" s="151" t="s">
        <v>16</v>
      </c>
      <c r="H34" s="170"/>
      <c r="I34" s="214" t="s">
        <v>197</v>
      </c>
      <c r="J34" s="214" t="s">
        <v>196</v>
      </c>
      <c r="K34" s="215">
        <v>449</v>
      </c>
      <c r="L34" s="216" t="s">
        <v>202</v>
      </c>
      <c r="M34" s="218"/>
    </row>
    <row r="35" spans="2:13" x14ac:dyDescent="0.25">
      <c r="B35" s="168">
        <v>2014</v>
      </c>
      <c r="C35" s="169">
        <v>13030.3</v>
      </c>
      <c r="D35" s="169">
        <f>IF(E35="hours",C35,C35*VLOOKUP(B35,'GDP-DEF'!$B$7:$D$50,3,FALSE))</f>
        <v>13837.199762717746</v>
      </c>
      <c r="E35" s="149" t="s">
        <v>175</v>
      </c>
      <c r="F35" s="150" t="s">
        <v>138</v>
      </c>
      <c r="G35" s="151" t="s">
        <v>16</v>
      </c>
      <c r="H35" s="170"/>
      <c r="I35" s="214" t="s">
        <v>197</v>
      </c>
      <c r="J35" s="214" t="s">
        <v>196</v>
      </c>
      <c r="K35" s="215">
        <v>449</v>
      </c>
      <c r="L35" s="216" t="s">
        <v>202</v>
      </c>
      <c r="M35" s="218"/>
    </row>
    <row r="36" spans="2:13" x14ac:dyDescent="0.25">
      <c r="B36" s="154">
        <v>2014</v>
      </c>
      <c r="C36" s="155">
        <f>48*4</f>
        <v>192</v>
      </c>
      <c r="D36" s="155">
        <f>IF(E36="hours",C36,C36*VLOOKUP(B36,'GDP-DEF'!$B$7:$D$50,3,FALSE))</f>
        <v>192</v>
      </c>
      <c r="E36" s="271" t="s">
        <v>150</v>
      </c>
      <c r="F36" s="155" t="s">
        <v>148</v>
      </c>
      <c r="G36" s="155" t="s">
        <v>149</v>
      </c>
      <c r="H36" s="155"/>
      <c r="I36" s="155" t="s">
        <v>203</v>
      </c>
      <c r="J36" s="155" t="s">
        <v>196</v>
      </c>
      <c r="K36" s="260">
        <v>531</v>
      </c>
      <c r="L36" s="261" t="s">
        <v>204</v>
      </c>
      <c r="M36" s="262"/>
    </row>
    <row r="37" spans="2:13" x14ac:dyDescent="0.25">
      <c r="B37" s="156">
        <v>2014</v>
      </c>
      <c r="C37" s="157">
        <v>192</v>
      </c>
      <c r="D37" s="157">
        <f>IF(E37="hours",C37,C37*VLOOKUP(B37,'GDP-DEF'!$B$7:$D$50,3,FALSE))</f>
        <v>192</v>
      </c>
      <c r="E37" s="272" t="s">
        <v>150</v>
      </c>
      <c r="F37" s="157" t="s">
        <v>151</v>
      </c>
      <c r="G37" s="157" t="s">
        <v>152</v>
      </c>
      <c r="H37" s="157"/>
      <c r="I37" s="157" t="s">
        <v>214</v>
      </c>
      <c r="J37" s="157" t="s">
        <v>196</v>
      </c>
      <c r="K37" s="265">
        <v>514</v>
      </c>
      <c r="L37" s="266" t="s">
        <v>213</v>
      </c>
      <c r="M37" s="267"/>
    </row>
    <row r="38" spans="2:13" x14ac:dyDescent="0.25">
      <c r="B38" s="158">
        <v>2014</v>
      </c>
      <c r="C38" s="159">
        <f>1*48</f>
        <v>48</v>
      </c>
      <c r="D38" s="159">
        <f>IF(E38="hours",C38,C38*VLOOKUP(B38,'GDP-DEF'!$B$7:$D$50,3,FALSE))</f>
        <v>48</v>
      </c>
      <c r="E38" s="273" t="s">
        <v>150</v>
      </c>
      <c r="F38" s="159" t="s">
        <v>153</v>
      </c>
      <c r="G38" s="159" t="s">
        <v>154</v>
      </c>
      <c r="H38" s="159"/>
      <c r="I38" s="159" t="s">
        <v>195</v>
      </c>
      <c r="J38" s="159" t="s">
        <v>196</v>
      </c>
      <c r="K38" s="268">
        <v>535</v>
      </c>
      <c r="L38" s="269" t="s">
        <v>205</v>
      </c>
      <c r="M38" s="270"/>
    </row>
    <row r="39" spans="2:13" x14ac:dyDescent="0.25">
      <c r="B39" s="279">
        <v>2015</v>
      </c>
      <c r="C39" s="280">
        <v>1188</v>
      </c>
      <c r="D39" s="280">
        <f>IF(E39="hours",C39,C39*VLOOKUP(B39,'GDP-DEF'!$B$7:$D$50,3,FALSE))</f>
        <v>1248.1669672764751</v>
      </c>
      <c r="E39" s="280" t="s">
        <v>175</v>
      </c>
      <c r="F39" s="281" t="s">
        <v>157</v>
      </c>
      <c r="G39" s="282" t="s">
        <v>31</v>
      </c>
      <c r="H39" s="282" t="s">
        <v>103</v>
      </c>
      <c r="I39" s="282" t="s">
        <v>207</v>
      </c>
      <c r="J39" s="263" t="s">
        <v>196</v>
      </c>
      <c r="K39" s="283">
        <v>456</v>
      </c>
      <c r="L39" s="284" t="s">
        <v>209</v>
      </c>
      <c r="M39" s="264" t="s">
        <v>158</v>
      </c>
    </row>
    <row r="40" spans="2:13" x14ac:dyDescent="0.25">
      <c r="B40" s="148">
        <v>2015</v>
      </c>
      <c r="C40" s="164">
        <v>4543.0600000000004</v>
      </c>
      <c r="D40" s="164">
        <f>IF(E40="hours",C40,C40*VLOOKUP(B40,'GDP-DEF'!$B$7:$D$50,3,FALSE))</f>
        <v>4773.1459784133531</v>
      </c>
      <c r="E40" s="149" t="s">
        <v>175</v>
      </c>
      <c r="F40" s="150" t="s">
        <v>138</v>
      </c>
      <c r="G40" s="165" t="s">
        <v>57</v>
      </c>
      <c r="H40" s="151" t="s">
        <v>101</v>
      </c>
      <c r="I40" s="208" t="s">
        <v>197</v>
      </c>
      <c r="J40" s="208" t="s">
        <v>196</v>
      </c>
      <c r="K40" s="209">
        <v>449</v>
      </c>
      <c r="L40" s="210" t="s">
        <v>211</v>
      </c>
      <c r="M40" s="218"/>
    </row>
    <row r="41" spans="2:13" x14ac:dyDescent="0.25">
      <c r="B41" s="148">
        <v>2015</v>
      </c>
      <c r="C41" s="164">
        <v>4822.58</v>
      </c>
      <c r="D41" s="164">
        <f>IF(E41="hours",C41,C41*VLOOKUP(B41,'GDP-DEF'!$B$7:$D$50,3,FALSE))</f>
        <v>5066.822435225743</v>
      </c>
      <c r="E41" s="149" t="s">
        <v>175</v>
      </c>
      <c r="F41" s="150" t="s">
        <v>138</v>
      </c>
      <c r="G41" s="165" t="s">
        <v>16</v>
      </c>
      <c r="H41" s="151" t="s">
        <v>101</v>
      </c>
      <c r="I41" s="208" t="s">
        <v>197</v>
      </c>
      <c r="J41" s="208" t="s">
        <v>196</v>
      </c>
      <c r="K41" s="209">
        <v>449</v>
      </c>
      <c r="L41" s="210" t="s">
        <v>202</v>
      </c>
      <c r="M41" s="218"/>
    </row>
    <row r="42" spans="2:13" x14ac:dyDescent="0.25">
      <c r="B42" s="148">
        <v>2015</v>
      </c>
      <c r="C42" s="164">
        <v>4489.38</v>
      </c>
      <c r="D42" s="164">
        <f>IF(E42="hours",C42,C42*VLOOKUP(B42,'GDP-DEF'!$B$7:$D$50,3,FALSE))</f>
        <v>4716.7473228549343</v>
      </c>
      <c r="E42" s="149" t="s">
        <v>175</v>
      </c>
      <c r="F42" s="150" t="s">
        <v>138</v>
      </c>
      <c r="G42" s="165" t="s">
        <v>16</v>
      </c>
      <c r="H42" s="151" t="s">
        <v>101</v>
      </c>
      <c r="I42" s="208" t="s">
        <v>197</v>
      </c>
      <c r="J42" s="208" t="s">
        <v>196</v>
      </c>
      <c r="K42" s="209">
        <v>449</v>
      </c>
      <c r="L42" s="210" t="s">
        <v>202</v>
      </c>
      <c r="M42" s="218"/>
    </row>
    <row r="43" spans="2:13" x14ac:dyDescent="0.25">
      <c r="B43" s="148">
        <v>2015</v>
      </c>
      <c r="C43" s="164">
        <v>2992.58</v>
      </c>
      <c r="D43" s="164">
        <f>IF(E43="hours",C43,C43*VLOOKUP(B43,'GDP-DEF'!$B$7:$D$50,3,FALSE))</f>
        <v>3144.1409957342034</v>
      </c>
      <c r="E43" s="149" t="s">
        <v>175</v>
      </c>
      <c r="F43" s="150" t="s">
        <v>138</v>
      </c>
      <c r="G43" s="165" t="s">
        <v>16</v>
      </c>
      <c r="H43" s="151" t="s">
        <v>101</v>
      </c>
      <c r="I43" s="208" t="s">
        <v>197</v>
      </c>
      <c r="J43" s="208" t="s">
        <v>196</v>
      </c>
      <c r="K43" s="209">
        <v>449</v>
      </c>
      <c r="L43" s="210" t="s">
        <v>202</v>
      </c>
      <c r="M43" s="218"/>
    </row>
    <row r="44" spans="2:13" s="109" customFormat="1" x14ac:dyDescent="0.25">
      <c r="B44" s="148">
        <v>2015</v>
      </c>
      <c r="C44" s="171">
        <v>21000</v>
      </c>
      <c r="D44" s="171">
        <f>IF(E44="hours",C44,C44*VLOOKUP(B44,'GDP-DEF'!$B$7:$D$50,3,FALSE))</f>
        <v>22063.557502361931</v>
      </c>
      <c r="E44" s="149" t="s">
        <v>175</v>
      </c>
      <c r="F44" s="153" t="s">
        <v>130</v>
      </c>
      <c r="G44" s="153" t="s">
        <v>131</v>
      </c>
      <c r="H44" s="153" t="s">
        <v>132</v>
      </c>
      <c r="I44" s="211" t="s">
        <v>197</v>
      </c>
      <c r="J44" s="211" t="s">
        <v>196</v>
      </c>
      <c r="K44" s="212">
        <v>449</v>
      </c>
      <c r="L44" s="213" t="s">
        <v>202</v>
      </c>
      <c r="M44" s="219"/>
    </row>
    <row r="45" spans="2:13" x14ac:dyDescent="0.25">
      <c r="B45" s="154">
        <v>2015</v>
      </c>
      <c r="C45" s="155">
        <f>48*4</f>
        <v>192</v>
      </c>
      <c r="D45" s="155">
        <f>IF(E45="hours",C45,C45*VLOOKUP(B45,'GDP-DEF'!$B$7:$D$50,3,FALSE))</f>
        <v>192</v>
      </c>
      <c r="E45" s="271" t="s">
        <v>150</v>
      </c>
      <c r="F45" s="155" t="s">
        <v>148</v>
      </c>
      <c r="G45" s="155" t="s">
        <v>149</v>
      </c>
      <c r="H45" s="155"/>
      <c r="I45" s="155" t="s">
        <v>203</v>
      </c>
      <c r="J45" s="155" t="s">
        <v>196</v>
      </c>
      <c r="K45" s="260">
        <v>531</v>
      </c>
      <c r="L45" s="261" t="s">
        <v>204</v>
      </c>
      <c r="M45" s="262"/>
    </row>
    <row r="46" spans="2:13" x14ac:dyDescent="0.25">
      <c r="B46" s="156">
        <v>2015</v>
      </c>
      <c r="C46" s="157">
        <v>192</v>
      </c>
      <c r="D46" s="157">
        <f>IF(E46="hours",C46,C46*VLOOKUP(B46,'GDP-DEF'!$B$7:$D$50,3,FALSE))</f>
        <v>192</v>
      </c>
      <c r="E46" s="272" t="s">
        <v>150</v>
      </c>
      <c r="F46" s="157" t="s">
        <v>151</v>
      </c>
      <c r="G46" s="157" t="s">
        <v>152</v>
      </c>
      <c r="H46" s="157"/>
      <c r="I46" s="157" t="s">
        <v>214</v>
      </c>
      <c r="J46" s="157" t="s">
        <v>196</v>
      </c>
      <c r="K46" s="265">
        <v>514</v>
      </c>
      <c r="L46" s="266" t="s">
        <v>213</v>
      </c>
      <c r="M46" s="267"/>
    </row>
    <row r="47" spans="2:13" x14ac:dyDescent="0.25">
      <c r="B47" s="158">
        <v>2015</v>
      </c>
      <c r="C47" s="159">
        <f>1*48</f>
        <v>48</v>
      </c>
      <c r="D47" s="159">
        <f>IF(E47="hours",C47,C47*VLOOKUP(B47,'GDP-DEF'!$B$7:$D$50,3,FALSE))</f>
        <v>48</v>
      </c>
      <c r="E47" s="273" t="s">
        <v>150</v>
      </c>
      <c r="F47" s="159" t="s">
        <v>153</v>
      </c>
      <c r="G47" s="159" t="s">
        <v>154</v>
      </c>
      <c r="H47" s="159"/>
      <c r="I47" s="159" t="s">
        <v>195</v>
      </c>
      <c r="J47" s="159" t="s">
        <v>196</v>
      </c>
      <c r="K47" s="268">
        <v>535</v>
      </c>
      <c r="L47" s="269" t="s">
        <v>205</v>
      </c>
      <c r="M47" s="270"/>
    </row>
    <row r="48" spans="2:13" x14ac:dyDescent="0.25">
      <c r="B48" s="144">
        <v>2016</v>
      </c>
      <c r="C48" s="162">
        <v>282</v>
      </c>
      <c r="D48" s="162">
        <f>IF(E48="hours",C48,C48*VLOOKUP(B48,'GDP-DEF'!$B$7:$D$50,3,FALSE))</f>
        <v>293.08236493566568</v>
      </c>
      <c r="E48" s="145" t="s">
        <v>175</v>
      </c>
      <c r="F48" s="146" t="s">
        <v>138</v>
      </c>
      <c r="G48" s="163" t="s">
        <v>16</v>
      </c>
      <c r="H48" s="147" t="s">
        <v>101</v>
      </c>
      <c r="I48" s="205" t="s">
        <v>197</v>
      </c>
      <c r="J48" s="205" t="s">
        <v>196</v>
      </c>
      <c r="K48" s="206">
        <v>449</v>
      </c>
      <c r="L48" s="207" t="s">
        <v>202</v>
      </c>
      <c r="M48" s="217"/>
    </row>
    <row r="49" spans="2:13" x14ac:dyDescent="0.25">
      <c r="B49" s="148">
        <v>2016</v>
      </c>
      <c r="C49" s="164">
        <v>1613.28</v>
      </c>
      <c r="D49" s="164">
        <f>IF(E49="hours",C49,C49*VLOOKUP(B49,'GDP-DEF'!$B$7:$D$50,3,FALSE))</f>
        <v>1676.6805592319529</v>
      </c>
      <c r="E49" s="149" t="s">
        <v>175</v>
      </c>
      <c r="F49" s="150" t="s">
        <v>138</v>
      </c>
      <c r="G49" s="165" t="s">
        <v>16</v>
      </c>
      <c r="H49" s="151" t="s">
        <v>101</v>
      </c>
      <c r="I49" s="208" t="s">
        <v>197</v>
      </c>
      <c r="J49" s="208" t="s">
        <v>196</v>
      </c>
      <c r="K49" s="209">
        <v>449</v>
      </c>
      <c r="L49" s="210" t="s">
        <v>202</v>
      </c>
      <c r="M49" s="218"/>
    </row>
    <row r="50" spans="2:13" x14ac:dyDescent="0.25">
      <c r="B50" s="148">
        <v>2016</v>
      </c>
      <c r="C50" s="164">
        <v>3934.39</v>
      </c>
      <c r="D50" s="164">
        <f>IF(E50="hours",C50,C50*VLOOKUP(B50,'GDP-DEF'!$B$7:$D$50,3,FALSE))</f>
        <v>4089.0082474440906</v>
      </c>
      <c r="E50" s="149" t="s">
        <v>175</v>
      </c>
      <c r="F50" s="150" t="s">
        <v>138</v>
      </c>
      <c r="G50" s="165" t="s">
        <v>16</v>
      </c>
      <c r="H50" s="151" t="s">
        <v>101</v>
      </c>
      <c r="I50" s="208" t="s">
        <v>197</v>
      </c>
      <c r="J50" s="208" t="s">
        <v>196</v>
      </c>
      <c r="K50" s="209">
        <v>449</v>
      </c>
      <c r="L50" s="210" t="s">
        <v>202</v>
      </c>
      <c r="M50" s="218"/>
    </row>
    <row r="51" spans="2:13" x14ac:dyDescent="0.25">
      <c r="B51" s="148">
        <v>2016</v>
      </c>
      <c r="C51" s="164">
        <v>2142.11</v>
      </c>
      <c r="D51" s="164">
        <f>IF(E51="hours",C51,C51*VLOOKUP(B51,'GDP-DEF'!$B$7:$D$50,3,FALSE))</f>
        <v>2226.293137419641</v>
      </c>
      <c r="E51" s="149" t="s">
        <v>175</v>
      </c>
      <c r="F51" s="150" t="s">
        <v>138</v>
      </c>
      <c r="G51" s="165" t="s">
        <v>16</v>
      </c>
      <c r="H51" s="151" t="s">
        <v>101</v>
      </c>
      <c r="I51" s="208" t="s">
        <v>197</v>
      </c>
      <c r="J51" s="208" t="s">
        <v>196</v>
      </c>
      <c r="K51" s="209">
        <v>449</v>
      </c>
      <c r="L51" s="210" t="s">
        <v>202</v>
      </c>
      <c r="M51" s="218"/>
    </row>
    <row r="52" spans="2:13" x14ac:dyDescent="0.25">
      <c r="B52" s="279">
        <v>2016</v>
      </c>
      <c r="C52" s="280">
        <v>562.55999999999995</v>
      </c>
      <c r="D52" s="280">
        <f>IF(E52="hours",C52,C52*VLOOKUP(B52,'GDP-DEF'!$B$7:$D$50,3,FALSE))</f>
        <v>584.66813907165977</v>
      </c>
      <c r="E52" s="280" t="s">
        <v>175</v>
      </c>
      <c r="F52" s="281" t="s">
        <v>159</v>
      </c>
      <c r="G52" s="282" t="s">
        <v>31</v>
      </c>
      <c r="H52" s="282" t="s">
        <v>103</v>
      </c>
      <c r="I52" s="282" t="s">
        <v>207</v>
      </c>
      <c r="J52" s="263" t="s">
        <v>196</v>
      </c>
      <c r="K52" s="283">
        <v>456</v>
      </c>
      <c r="L52" s="284" t="s">
        <v>209</v>
      </c>
      <c r="M52" s="264" t="s">
        <v>158</v>
      </c>
    </row>
    <row r="53" spans="2:13" x14ac:dyDescent="0.25">
      <c r="B53" s="148">
        <v>2016</v>
      </c>
      <c r="C53" s="164">
        <v>6825.31</v>
      </c>
      <c r="D53" s="164">
        <f>IF(E53="hours",C53,C53*VLOOKUP(B53,'GDP-DEF'!$B$7:$D$50,3,FALSE))</f>
        <v>7093.5389936845686</v>
      </c>
      <c r="E53" s="149" t="s">
        <v>175</v>
      </c>
      <c r="F53" s="150" t="s">
        <v>138</v>
      </c>
      <c r="G53" s="165" t="s">
        <v>57</v>
      </c>
      <c r="H53" s="151" t="s">
        <v>101</v>
      </c>
      <c r="I53" s="208" t="s">
        <v>197</v>
      </c>
      <c r="J53" s="208" t="s">
        <v>196</v>
      </c>
      <c r="K53" s="209">
        <v>449</v>
      </c>
      <c r="L53" s="210" t="s">
        <v>211</v>
      </c>
      <c r="M53" s="218"/>
    </row>
    <row r="54" spans="2:13" x14ac:dyDescent="0.25">
      <c r="B54" s="148">
        <v>2016</v>
      </c>
      <c r="C54" s="164">
        <v>1146.5999999999999</v>
      </c>
      <c r="D54" s="164">
        <f>IF(E54="hours",C54,C54*VLOOKUP(B54,'GDP-DEF'!$B$7:$D$50,3,FALSE))</f>
        <v>1191.6604242384192</v>
      </c>
      <c r="E54" s="149" t="s">
        <v>175</v>
      </c>
      <c r="F54" s="150" t="s">
        <v>138</v>
      </c>
      <c r="G54" s="165" t="s">
        <v>16</v>
      </c>
      <c r="H54" s="151" t="s">
        <v>101</v>
      </c>
      <c r="I54" s="208" t="s">
        <v>197</v>
      </c>
      <c r="J54" s="208" t="s">
        <v>196</v>
      </c>
      <c r="K54" s="209">
        <v>449</v>
      </c>
      <c r="L54" s="210" t="s">
        <v>202</v>
      </c>
      <c r="M54" s="218"/>
    </row>
    <row r="55" spans="2:13" s="109" customFormat="1" x14ac:dyDescent="0.25">
      <c r="B55" s="148">
        <v>2016</v>
      </c>
      <c r="C55" s="152">
        <v>11242.65</v>
      </c>
      <c r="D55" s="152">
        <f>IF(E55="hours",C55,C55*VLOOKUP(B55,'GDP-DEF'!$B$7:$D$50,3,FALSE))</f>
        <v>11684.476773560147</v>
      </c>
      <c r="E55" s="149" t="s">
        <v>175</v>
      </c>
      <c r="F55" s="153" t="s">
        <v>138</v>
      </c>
      <c r="G55" s="153" t="s">
        <v>139</v>
      </c>
      <c r="H55" s="153" t="s">
        <v>140</v>
      </c>
      <c r="I55" s="211" t="s">
        <v>197</v>
      </c>
      <c r="J55" s="211" t="s">
        <v>196</v>
      </c>
      <c r="K55" s="212">
        <v>449</v>
      </c>
      <c r="L55" s="213" t="s">
        <v>202</v>
      </c>
      <c r="M55" s="219"/>
    </row>
    <row r="56" spans="2:13" s="109" customFormat="1" x14ac:dyDescent="0.25">
      <c r="B56" s="148">
        <v>2016</v>
      </c>
      <c r="C56" s="152">
        <v>3661.35</v>
      </c>
      <c r="D56" s="152">
        <f>IF(E56="hours",C56,C56*VLOOKUP(B56,'GDP-DEF'!$B$7:$D$50,3,FALSE))</f>
        <v>3805.2380030397144</v>
      </c>
      <c r="E56" s="149" t="s">
        <v>175</v>
      </c>
      <c r="F56" s="153" t="s">
        <v>138</v>
      </c>
      <c r="G56" s="153" t="s">
        <v>139</v>
      </c>
      <c r="H56" s="153" t="s">
        <v>140</v>
      </c>
      <c r="I56" s="211" t="s">
        <v>197</v>
      </c>
      <c r="J56" s="211" t="s">
        <v>196</v>
      </c>
      <c r="K56" s="212">
        <v>449</v>
      </c>
      <c r="L56" s="213" t="s">
        <v>202</v>
      </c>
      <c r="M56" s="219"/>
    </row>
    <row r="57" spans="2:13" x14ac:dyDescent="0.25">
      <c r="B57" s="154">
        <v>2016</v>
      </c>
      <c r="C57" s="155">
        <f>48*4</f>
        <v>192</v>
      </c>
      <c r="D57" s="155">
        <f>IF(E57="hours",C57,C57*VLOOKUP(B57,'GDP-DEF'!$B$7:$D$50,3,FALSE))</f>
        <v>192</v>
      </c>
      <c r="E57" s="271" t="s">
        <v>150</v>
      </c>
      <c r="F57" s="155" t="s">
        <v>148</v>
      </c>
      <c r="G57" s="155" t="s">
        <v>149</v>
      </c>
      <c r="H57" s="155"/>
      <c r="I57" s="155" t="s">
        <v>203</v>
      </c>
      <c r="J57" s="155" t="s">
        <v>196</v>
      </c>
      <c r="K57" s="260">
        <v>531</v>
      </c>
      <c r="L57" s="261" t="s">
        <v>204</v>
      </c>
      <c r="M57" s="262"/>
    </row>
    <row r="58" spans="2:13" x14ac:dyDescent="0.25">
      <c r="B58" s="156">
        <v>2016</v>
      </c>
      <c r="C58" s="157">
        <v>192</v>
      </c>
      <c r="D58" s="157">
        <f>IF(E58="hours",C58,C58*VLOOKUP(B58,'GDP-DEF'!$B$7:$D$50,3,FALSE))</f>
        <v>192</v>
      </c>
      <c r="E58" s="272" t="s">
        <v>150</v>
      </c>
      <c r="F58" s="157" t="s">
        <v>151</v>
      </c>
      <c r="G58" s="157" t="s">
        <v>152</v>
      </c>
      <c r="H58" s="157"/>
      <c r="I58" s="157" t="s">
        <v>214</v>
      </c>
      <c r="J58" s="157" t="s">
        <v>196</v>
      </c>
      <c r="K58" s="265">
        <v>514</v>
      </c>
      <c r="L58" s="266" t="s">
        <v>213</v>
      </c>
      <c r="M58" s="267"/>
    </row>
    <row r="59" spans="2:13" x14ac:dyDescent="0.25">
      <c r="B59" s="158">
        <v>2016</v>
      </c>
      <c r="C59" s="159">
        <f>1*48</f>
        <v>48</v>
      </c>
      <c r="D59" s="159">
        <f>IF(E59="hours",C59,C59*VLOOKUP(B59,'GDP-DEF'!$B$7:$D$50,3,FALSE))</f>
        <v>48</v>
      </c>
      <c r="E59" s="273" t="s">
        <v>150</v>
      </c>
      <c r="F59" s="159" t="s">
        <v>153</v>
      </c>
      <c r="G59" s="159" t="s">
        <v>154</v>
      </c>
      <c r="H59" s="159"/>
      <c r="I59" s="159" t="s">
        <v>195</v>
      </c>
      <c r="J59" s="159" t="s">
        <v>196</v>
      </c>
      <c r="K59" s="268">
        <v>535</v>
      </c>
      <c r="L59" s="269" t="s">
        <v>205</v>
      </c>
      <c r="M59" s="270"/>
    </row>
    <row r="60" spans="2:13" x14ac:dyDescent="0.25">
      <c r="B60" s="144">
        <v>2017</v>
      </c>
      <c r="C60" s="162">
        <v>6141.96</v>
      </c>
      <c r="D60" s="162">
        <f>IF(E60="hours",C60,C60*VLOOKUP(B60,'GDP-DEF'!$B$7:$D$50,3,FALSE))</f>
        <v>6264.2939324093977</v>
      </c>
      <c r="E60" s="145" t="s">
        <v>175</v>
      </c>
      <c r="F60" s="146" t="s">
        <v>138</v>
      </c>
      <c r="G60" s="163" t="s">
        <v>16</v>
      </c>
      <c r="H60" s="147" t="s">
        <v>101</v>
      </c>
      <c r="I60" s="205" t="s">
        <v>197</v>
      </c>
      <c r="J60" s="205" t="s">
        <v>196</v>
      </c>
      <c r="K60" s="206">
        <v>449</v>
      </c>
      <c r="L60" s="207" t="s">
        <v>202</v>
      </c>
      <c r="M60" s="217"/>
    </row>
    <row r="61" spans="2:13" x14ac:dyDescent="0.25">
      <c r="B61" s="148">
        <v>2017</v>
      </c>
      <c r="C61" s="164">
        <v>5982</v>
      </c>
      <c r="D61" s="164">
        <f>IF(E61="hours",C61,C61*VLOOKUP(B61,'GDP-DEF'!$B$7:$D$50,3,FALSE))</f>
        <v>6101.1478914992958</v>
      </c>
      <c r="E61" s="149" t="s">
        <v>175</v>
      </c>
      <c r="F61" s="150" t="s">
        <v>138</v>
      </c>
      <c r="G61" s="165" t="s">
        <v>16</v>
      </c>
      <c r="H61" s="151" t="s">
        <v>101</v>
      </c>
      <c r="I61" s="208" t="s">
        <v>197</v>
      </c>
      <c r="J61" s="208" t="s">
        <v>196</v>
      </c>
      <c r="K61" s="209">
        <v>449</v>
      </c>
      <c r="L61" s="210" t="s">
        <v>202</v>
      </c>
      <c r="M61" s="218"/>
    </row>
    <row r="62" spans="2:13" x14ac:dyDescent="0.25">
      <c r="B62" s="148">
        <v>2017</v>
      </c>
      <c r="C62" s="164">
        <v>3753.4</v>
      </c>
      <c r="D62" s="164">
        <f>IF(E62="hours",C62,C62*VLOOKUP(B62,'GDP-DEF'!$B$7:$D$50,3,FALSE))</f>
        <v>3828.1592270065962</v>
      </c>
      <c r="E62" s="149" t="s">
        <v>175</v>
      </c>
      <c r="F62" s="150" t="s">
        <v>138</v>
      </c>
      <c r="G62" s="165" t="s">
        <v>16</v>
      </c>
      <c r="H62" s="151" t="s">
        <v>101</v>
      </c>
      <c r="I62" s="208" t="s">
        <v>197</v>
      </c>
      <c r="J62" s="208" t="s">
        <v>196</v>
      </c>
      <c r="K62" s="209">
        <v>449</v>
      </c>
      <c r="L62" s="210" t="s">
        <v>202</v>
      </c>
      <c r="M62" s="218"/>
    </row>
    <row r="63" spans="2:13" x14ac:dyDescent="0.25">
      <c r="B63" s="279">
        <v>2017</v>
      </c>
      <c r="C63" s="280">
        <v>422.4</v>
      </c>
      <c r="D63" s="280">
        <f>IF(E63="hours",C63,C63*VLOOKUP(B63,'GDP-DEF'!$B$7:$D$50,3,FALSE))</f>
        <v>430.81325131549693</v>
      </c>
      <c r="E63" s="280" t="s">
        <v>175</v>
      </c>
      <c r="F63" s="281" t="s">
        <v>159</v>
      </c>
      <c r="G63" s="282" t="s">
        <v>31</v>
      </c>
      <c r="H63" s="282" t="s">
        <v>101</v>
      </c>
      <c r="I63" s="282" t="s">
        <v>207</v>
      </c>
      <c r="J63" s="263" t="s">
        <v>196</v>
      </c>
      <c r="K63" s="283">
        <v>456</v>
      </c>
      <c r="L63" s="284" t="s">
        <v>209</v>
      </c>
      <c r="M63" s="264" t="s">
        <v>158</v>
      </c>
    </row>
    <row r="64" spans="2:13" s="111" customFormat="1" x14ac:dyDescent="0.25">
      <c r="B64" s="148">
        <v>2017</v>
      </c>
      <c r="C64" s="164">
        <v>2279.09</v>
      </c>
      <c r="D64" s="164">
        <f>IF(E64="hours",C64,C64*VLOOKUP(B64,'GDP-DEF'!$B$7:$D$50,3,FALSE))</f>
        <v>2324.4843109390058</v>
      </c>
      <c r="E64" s="149" t="s">
        <v>175</v>
      </c>
      <c r="F64" s="150" t="s">
        <v>138</v>
      </c>
      <c r="G64" s="165" t="s">
        <v>16</v>
      </c>
      <c r="H64" s="151" t="s">
        <v>101</v>
      </c>
      <c r="I64" s="208" t="s">
        <v>197</v>
      </c>
      <c r="J64" s="211" t="s">
        <v>196</v>
      </c>
      <c r="K64" s="209">
        <v>449</v>
      </c>
      <c r="L64" s="210" t="s">
        <v>202</v>
      </c>
      <c r="M64" s="223"/>
    </row>
    <row r="65" spans="2:15" s="111" customFormat="1" x14ac:dyDescent="0.25">
      <c r="B65" s="148">
        <v>2017</v>
      </c>
      <c r="C65" s="164">
        <v>652.67999999999995</v>
      </c>
      <c r="D65" s="164">
        <f>IF(E65="hours",C65,C65*VLOOKUP(B65,'GDP-DEF'!$B$7:$D$50,3,FALSE))</f>
        <v>665.67990735937144</v>
      </c>
      <c r="E65" s="149" t="s">
        <v>175</v>
      </c>
      <c r="F65" s="150" t="s">
        <v>138</v>
      </c>
      <c r="G65" s="165" t="s">
        <v>16</v>
      </c>
      <c r="H65" s="151" t="s">
        <v>101</v>
      </c>
      <c r="I65" s="208" t="s">
        <v>197</v>
      </c>
      <c r="J65" s="211" t="s">
        <v>196</v>
      </c>
      <c r="K65" s="209">
        <v>449</v>
      </c>
      <c r="L65" s="210" t="s">
        <v>202</v>
      </c>
      <c r="M65" s="223"/>
    </row>
    <row r="66" spans="2:15" s="111" customFormat="1" x14ac:dyDescent="0.25">
      <c r="B66" s="279">
        <v>2017</v>
      </c>
      <c r="C66" s="280">
        <v>1584</v>
      </c>
      <c r="D66" s="280">
        <f>IF(E66="hours",C66,C66*VLOOKUP(B66,'GDP-DEF'!$B$7:$D$50,3,FALSE))</f>
        <v>1615.5496924331135</v>
      </c>
      <c r="E66" s="280" t="s">
        <v>175</v>
      </c>
      <c r="F66" s="281" t="s">
        <v>159</v>
      </c>
      <c r="G66" s="282" t="s">
        <v>31</v>
      </c>
      <c r="H66" s="282" t="s">
        <v>103</v>
      </c>
      <c r="I66" s="282" t="s">
        <v>207</v>
      </c>
      <c r="J66" s="263" t="s">
        <v>196</v>
      </c>
      <c r="K66" s="283">
        <v>456</v>
      </c>
      <c r="L66" s="284" t="s">
        <v>209</v>
      </c>
      <c r="M66" s="264" t="s">
        <v>158</v>
      </c>
    </row>
    <row r="67" spans="2:15" x14ac:dyDescent="0.25">
      <c r="B67" s="148">
        <v>2017</v>
      </c>
      <c r="C67" s="152">
        <v>785</v>
      </c>
      <c r="D67" s="152">
        <f>IF(E67="hours",C67,C67*VLOOKUP(B67,'GDP-DEF'!$B$7:$D$50,3,FALSE))</f>
        <v>800.63542207070338</v>
      </c>
      <c r="E67" s="149" t="s">
        <v>175</v>
      </c>
      <c r="F67" s="153" t="s">
        <v>138</v>
      </c>
      <c r="G67" s="153" t="s">
        <v>139</v>
      </c>
      <c r="H67" s="153" t="s">
        <v>140</v>
      </c>
      <c r="I67" s="211" t="s">
        <v>197</v>
      </c>
      <c r="J67" s="211" t="s">
        <v>196</v>
      </c>
      <c r="K67" s="212">
        <v>449</v>
      </c>
      <c r="L67" s="213" t="s">
        <v>202</v>
      </c>
      <c r="M67" s="218"/>
    </row>
    <row r="68" spans="2:15" s="116" customFormat="1" x14ac:dyDescent="0.25">
      <c r="B68" s="172">
        <v>2017</v>
      </c>
      <c r="C68" s="173">
        <v>5500</v>
      </c>
      <c r="D68" s="173">
        <f>IF(E68="hours",C68,C68*VLOOKUP(B68,'GDP-DEF'!$B$7:$D$50,3,FALSE))</f>
        <v>5609.5475431705327</v>
      </c>
      <c r="E68" s="275" t="s">
        <v>175</v>
      </c>
      <c r="F68" s="174" t="s">
        <v>161</v>
      </c>
      <c r="G68" s="174" t="s">
        <v>129</v>
      </c>
      <c r="H68" s="174" t="s">
        <v>140</v>
      </c>
      <c r="I68" s="174" t="s">
        <v>198</v>
      </c>
      <c r="J68" s="174" t="s">
        <v>196</v>
      </c>
      <c r="K68" s="252">
        <v>469</v>
      </c>
      <c r="L68" s="253" t="s">
        <v>208</v>
      </c>
      <c r="M68" s="219" t="s">
        <v>160</v>
      </c>
    </row>
    <row r="69" spans="2:15" s="109" customFormat="1" x14ac:dyDescent="0.25">
      <c r="B69" s="148">
        <v>2017</v>
      </c>
      <c r="C69" s="152">
        <v>3061.71</v>
      </c>
      <c r="D69" s="152">
        <f>IF(E69="hours",C69,C69*VLOOKUP(B69,'GDP-DEF'!$B$7:$D$50,3,FALSE))</f>
        <v>3122.6923288001185</v>
      </c>
      <c r="E69" s="149" t="s">
        <v>175</v>
      </c>
      <c r="F69" s="153" t="s">
        <v>156</v>
      </c>
      <c r="G69" s="153" t="s">
        <v>139</v>
      </c>
      <c r="H69" s="153"/>
      <c r="I69" s="211" t="s">
        <v>197</v>
      </c>
      <c r="J69" s="211" t="s">
        <v>196</v>
      </c>
      <c r="K69" s="212">
        <v>449</v>
      </c>
      <c r="L69" s="213" t="s">
        <v>202</v>
      </c>
      <c r="M69" s="219"/>
    </row>
    <row r="70" spans="2:15" x14ac:dyDescent="0.25">
      <c r="B70" s="154">
        <v>2017</v>
      </c>
      <c r="C70" s="155">
        <f>48*4</f>
        <v>192</v>
      </c>
      <c r="D70" s="155">
        <f>IF(E70="hours",C70,C70*VLOOKUP(B70,'GDP-DEF'!$B$7:$D$50,3,FALSE))</f>
        <v>192</v>
      </c>
      <c r="E70" s="271" t="s">
        <v>150</v>
      </c>
      <c r="F70" s="155" t="s">
        <v>148</v>
      </c>
      <c r="G70" s="155" t="s">
        <v>149</v>
      </c>
      <c r="H70" s="155"/>
      <c r="I70" s="155" t="s">
        <v>203</v>
      </c>
      <c r="J70" s="155" t="s">
        <v>196</v>
      </c>
      <c r="K70" s="260">
        <v>531</v>
      </c>
      <c r="L70" s="261" t="s">
        <v>204</v>
      </c>
      <c r="M70" s="262"/>
    </row>
    <row r="71" spans="2:15" x14ac:dyDescent="0.25">
      <c r="B71" s="156">
        <v>2017</v>
      </c>
      <c r="C71" s="157">
        <v>192</v>
      </c>
      <c r="D71" s="157">
        <f>IF(E71="hours",C71,C71*VLOOKUP(B71,'GDP-DEF'!$B$7:$D$50,3,FALSE))</f>
        <v>192</v>
      </c>
      <c r="E71" s="272" t="s">
        <v>150</v>
      </c>
      <c r="F71" s="157" t="s">
        <v>151</v>
      </c>
      <c r="G71" s="157" t="s">
        <v>152</v>
      </c>
      <c r="H71" s="157"/>
      <c r="I71" s="157" t="s">
        <v>214</v>
      </c>
      <c r="J71" s="157" t="s">
        <v>196</v>
      </c>
      <c r="K71" s="265">
        <v>514</v>
      </c>
      <c r="L71" s="266" t="s">
        <v>213</v>
      </c>
      <c r="M71" s="267"/>
    </row>
    <row r="72" spans="2:15" s="111" customFormat="1" x14ac:dyDescent="0.25">
      <c r="B72" s="158">
        <v>2017</v>
      </c>
      <c r="C72" s="159">
        <f>1*48</f>
        <v>48</v>
      </c>
      <c r="D72" s="159">
        <f>IF(E72="hours",C72,C72*VLOOKUP(B72,'GDP-DEF'!$B$7:$D$50,3,FALSE))</f>
        <v>48</v>
      </c>
      <c r="E72" s="273" t="s">
        <v>150</v>
      </c>
      <c r="F72" s="159" t="s">
        <v>153</v>
      </c>
      <c r="G72" s="159" t="s">
        <v>154</v>
      </c>
      <c r="H72" s="159"/>
      <c r="I72" s="159" t="s">
        <v>195</v>
      </c>
      <c r="J72" s="159" t="s">
        <v>196</v>
      </c>
      <c r="K72" s="268">
        <v>535</v>
      </c>
      <c r="L72" s="269" t="s">
        <v>205</v>
      </c>
      <c r="M72" s="270"/>
    </row>
    <row r="73" spans="2:15" s="111" customFormat="1" x14ac:dyDescent="0.25">
      <c r="B73" s="144">
        <v>2018</v>
      </c>
      <c r="C73" s="162">
        <v>38716.07</v>
      </c>
      <c r="D73" s="162">
        <f>IF(E73="hours",C73,C73*VLOOKUP(B73,'GDP-DEF'!$B$7:$D$50,3,FALSE))</f>
        <v>38716.07</v>
      </c>
      <c r="E73" s="145" t="s">
        <v>175</v>
      </c>
      <c r="F73" s="146" t="s">
        <v>138</v>
      </c>
      <c r="G73" s="163" t="s">
        <v>38</v>
      </c>
      <c r="H73" s="147" t="s">
        <v>102</v>
      </c>
      <c r="I73" s="205" t="s">
        <v>197</v>
      </c>
      <c r="J73" s="205" t="s">
        <v>196</v>
      </c>
      <c r="K73" s="206">
        <v>449</v>
      </c>
      <c r="L73" s="207" t="s">
        <v>211</v>
      </c>
      <c r="M73" s="220"/>
    </row>
    <row r="74" spans="2:15" s="111" customFormat="1" x14ac:dyDescent="0.25">
      <c r="B74" s="148">
        <v>2018</v>
      </c>
      <c r="C74" s="164">
        <v>16627.27</v>
      </c>
      <c r="D74" s="164">
        <f>IF(E74="hours",C74,C74*VLOOKUP(B74,'GDP-DEF'!$B$7:$D$50,3,FALSE))</f>
        <v>16627.27</v>
      </c>
      <c r="E74" s="149" t="s">
        <v>175</v>
      </c>
      <c r="F74" s="150" t="s">
        <v>138</v>
      </c>
      <c r="G74" s="165" t="s">
        <v>38</v>
      </c>
      <c r="H74" s="151" t="s">
        <v>103</v>
      </c>
      <c r="I74" s="208" t="s">
        <v>197</v>
      </c>
      <c r="J74" s="208" t="s">
        <v>196</v>
      </c>
      <c r="K74" s="209">
        <v>449</v>
      </c>
      <c r="L74" s="210" t="s">
        <v>211</v>
      </c>
      <c r="M74" s="222"/>
    </row>
    <row r="75" spans="2:15" s="111" customFormat="1" x14ac:dyDescent="0.25">
      <c r="B75" s="148">
        <v>2018</v>
      </c>
      <c r="C75" s="164">
        <v>9990</v>
      </c>
      <c r="D75" s="164">
        <f>IF(E75="hours",C75,C75*VLOOKUP(B75,'GDP-DEF'!$B$7:$D$50,3,FALSE))</f>
        <v>9990</v>
      </c>
      <c r="E75" s="149" t="s">
        <v>175</v>
      </c>
      <c r="F75" s="150" t="s">
        <v>138</v>
      </c>
      <c r="G75" s="165" t="s">
        <v>38</v>
      </c>
      <c r="H75" s="151" t="s">
        <v>101</v>
      </c>
      <c r="I75" s="208" t="s">
        <v>197</v>
      </c>
      <c r="J75" s="208" t="s">
        <v>196</v>
      </c>
      <c r="K75" s="209">
        <v>449</v>
      </c>
      <c r="L75" s="210" t="s">
        <v>211</v>
      </c>
      <c r="M75" s="222"/>
    </row>
    <row r="76" spans="2:15" x14ac:dyDescent="0.25">
      <c r="B76" s="148">
        <v>2018</v>
      </c>
      <c r="C76" s="149">
        <v>30000</v>
      </c>
      <c r="D76" s="149">
        <f>IF(E76="hours",C76,C76*VLOOKUP(B76,'GDP-DEF'!$B$7:$D$50,3,FALSE))</f>
        <v>30000</v>
      </c>
      <c r="E76" s="149" t="s">
        <v>175</v>
      </c>
      <c r="F76" s="150" t="s">
        <v>138</v>
      </c>
      <c r="G76" s="151" t="s">
        <v>38</v>
      </c>
      <c r="H76" s="151" t="s">
        <v>101</v>
      </c>
      <c r="I76" s="208" t="s">
        <v>197</v>
      </c>
      <c r="J76" s="208" t="s">
        <v>196</v>
      </c>
      <c r="K76" s="209">
        <v>449</v>
      </c>
      <c r="L76" s="210" t="s">
        <v>211</v>
      </c>
      <c r="M76" s="222"/>
    </row>
    <row r="77" spans="2:15" s="115" customFormat="1" x14ac:dyDescent="0.25">
      <c r="B77" s="148">
        <v>2018</v>
      </c>
      <c r="C77" s="149">
        <v>70998.3</v>
      </c>
      <c r="D77" s="149">
        <f>IF(E77="hours",C77,C77*VLOOKUP(B77,'GDP-DEF'!$B$7:$D$50,3,FALSE))</f>
        <v>70998.3</v>
      </c>
      <c r="E77" s="149" t="s">
        <v>175</v>
      </c>
      <c r="F77" s="150" t="s">
        <v>138</v>
      </c>
      <c r="G77" s="151" t="s">
        <v>38</v>
      </c>
      <c r="H77" s="151" t="s">
        <v>103</v>
      </c>
      <c r="I77" s="208" t="s">
        <v>197</v>
      </c>
      <c r="J77" s="208" t="s">
        <v>196</v>
      </c>
      <c r="K77" s="209">
        <v>449</v>
      </c>
      <c r="L77" s="210" t="s">
        <v>211</v>
      </c>
      <c r="M77" s="222"/>
      <c r="N77" s="108"/>
      <c r="O77" s="108"/>
    </row>
    <row r="78" spans="2:15" x14ac:dyDescent="0.25">
      <c r="B78" s="279">
        <v>2018</v>
      </c>
      <c r="C78" s="280">
        <v>1036.3</v>
      </c>
      <c r="D78" s="280">
        <f>IF(E78="hours",C78,C78*VLOOKUP(B78,'GDP-DEF'!$B$7:$D$50,3,FALSE))</f>
        <v>1036.3</v>
      </c>
      <c r="E78" s="280" t="s">
        <v>175</v>
      </c>
      <c r="F78" s="281" t="s">
        <v>159</v>
      </c>
      <c r="G78" s="282" t="s">
        <v>31</v>
      </c>
      <c r="H78" s="282" t="s">
        <v>101</v>
      </c>
      <c r="I78" s="282" t="s">
        <v>207</v>
      </c>
      <c r="J78" s="263" t="s">
        <v>196</v>
      </c>
      <c r="K78" s="283">
        <v>456</v>
      </c>
      <c r="L78" s="284" t="s">
        <v>206</v>
      </c>
      <c r="M78" s="264" t="s">
        <v>158</v>
      </c>
    </row>
    <row r="79" spans="2:15" x14ac:dyDescent="0.25">
      <c r="B79" s="279">
        <v>2018</v>
      </c>
      <c r="C79" s="280">
        <v>3780.19</v>
      </c>
      <c r="D79" s="280">
        <f>IF(E79="hours",C79,C79*VLOOKUP(B79,'GDP-DEF'!$B$7:$D$50,3,FALSE))</f>
        <v>3780.19</v>
      </c>
      <c r="E79" s="280" t="s">
        <v>175</v>
      </c>
      <c r="F79" s="281" t="s">
        <v>159</v>
      </c>
      <c r="G79" s="282" t="s">
        <v>31</v>
      </c>
      <c r="H79" s="282" t="s">
        <v>103</v>
      </c>
      <c r="I79" s="282" t="s">
        <v>207</v>
      </c>
      <c r="J79" s="263" t="s">
        <v>196</v>
      </c>
      <c r="K79" s="283">
        <v>456</v>
      </c>
      <c r="L79" s="284" t="s">
        <v>206</v>
      </c>
      <c r="M79" s="264" t="s">
        <v>162</v>
      </c>
    </row>
    <row r="80" spans="2:15" x14ac:dyDescent="0.25">
      <c r="B80" s="279">
        <v>2018</v>
      </c>
      <c r="C80" s="280">
        <v>16672.310000000001</v>
      </c>
      <c r="D80" s="280">
        <f>IF(E80="hours",C80,C80*VLOOKUP(B80,'GDP-DEF'!$B$7:$D$50,3,FALSE))</f>
        <v>16672.310000000001</v>
      </c>
      <c r="E80" s="280" t="s">
        <v>175</v>
      </c>
      <c r="F80" s="281" t="s">
        <v>159</v>
      </c>
      <c r="G80" s="282" t="s">
        <v>31</v>
      </c>
      <c r="H80" s="282" t="s">
        <v>103</v>
      </c>
      <c r="I80" s="282" t="s">
        <v>207</v>
      </c>
      <c r="J80" s="263" t="s">
        <v>196</v>
      </c>
      <c r="K80" s="283">
        <v>456</v>
      </c>
      <c r="L80" s="284" t="s">
        <v>206</v>
      </c>
      <c r="M80" s="264" t="s">
        <v>163</v>
      </c>
    </row>
    <row r="81" spans="2:13" x14ac:dyDescent="0.25">
      <c r="B81" s="148">
        <v>2018</v>
      </c>
      <c r="C81" s="149">
        <v>13374.43</v>
      </c>
      <c r="D81" s="149">
        <f>IF(E81="hours",C81,C81*VLOOKUP(B81,'GDP-DEF'!$B$7:$D$50,3,FALSE))</f>
        <v>13374.43</v>
      </c>
      <c r="E81" s="149" t="s">
        <v>175</v>
      </c>
      <c r="F81" s="150" t="s">
        <v>138</v>
      </c>
      <c r="G81" s="151" t="s">
        <v>38</v>
      </c>
      <c r="H81" s="151" t="s">
        <v>103</v>
      </c>
      <c r="I81" s="208" t="s">
        <v>197</v>
      </c>
      <c r="J81" s="208" t="s">
        <v>196</v>
      </c>
      <c r="K81" s="209">
        <v>449</v>
      </c>
      <c r="L81" s="210" t="s">
        <v>211</v>
      </c>
      <c r="M81" s="218"/>
    </row>
    <row r="82" spans="2:13" s="109" customFormat="1" x14ac:dyDescent="0.25">
      <c r="B82" s="148">
        <v>2018</v>
      </c>
      <c r="C82" s="152">
        <v>2276.71</v>
      </c>
      <c r="D82" s="152">
        <f>IF(E82="hours",C82,C82*VLOOKUP(B82,'GDP-DEF'!$B$7:$D$50,3,FALSE))</f>
        <v>2276.71</v>
      </c>
      <c r="E82" s="149" t="s">
        <v>175</v>
      </c>
      <c r="F82" s="153" t="s">
        <v>138</v>
      </c>
      <c r="G82" s="153" t="s">
        <v>139</v>
      </c>
      <c r="H82" s="153" t="s">
        <v>140</v>
      </c>
      <c r="I82" s="211" t="s">
        <v>197</v>
      </c>
      <c r="J82" s="211" t="s">
        <v>196</v>
      </c>
      <c r="K82" s="212">
        <v>449</v>
      </c>
      <c r="L82" s="213" t="s">
        <v>202</v>
      </c>
      <c r="M82" s="219"/>
    </row>
    <row r="83" spans="2:13" s="109" customFormat="1" x14ac:dyDescent="0.25">
      <c r="B83" s="148">
        <v>2018</v>
      </c>
      <c r="C83" s="175">
        <v>4466</v>
      </c>
      <c r="D83" s="175">
        <f>IF(E83="hours",C83,C83*VLOOKUP(B83,'GDP-DEF'!$B$7:$D$50,3,FALSE))</f>
        <v>4466</v>
      </c>
      <c r="E83" s="149" t="s">
        <v>175</v>
      </c>
      <c r="F83" s="153" t="s">
        <v>138</v>
      </c>
      <c r="G83" s="153" t="s">
        <v>139</v>
      </c>
      <c r="H83" s="153" t="s">
        <v>140</v>
      </c>
      <c r="I83" s="211" t="s">
        <v>197</v>
      </c>
      <c r="J83" s="211" t="s">
        <v>196</v>
      </c>
      <c r="K83" s="212">
        <v>449</v>
      </c>
      <c r="L83" s="213" t="s">
        <v>202</v>
      </c>
      <c r="M83" s="219"/>
    </row>
    <row r="84" spans="2:13" s="109" customFormat="1" x14ac:dyDescent="0.25">
      <c r="B84" s="148">
        <v>2018</v>
      </c>
      <c r="C84" s="152">
        <v>35818.25</v>
      </c>
      <c r="D84" s="152">
        <f>IF(E84="hours",C84,C84*VLOOKUP(B84,'GDP-DEF'!$B$7:$D$50,3,FALSE))</f>
        <v>35818.25</v>
      </c>
      <c r="E84" s="149" t="s">
        <v>175</v>
      </c>
      <c r="F84" s="153" t="s">
        <v>156</v>
      </c>
      <c r="G84" s="153" t="s">
        <v>139</v>
      </c>
      <c r="H84" s="153" t="s">
        <v>140</v>
      </c>
      <c r="I84" s="211" t="s">
        <v>197</v>
      </c>
      <c r="J84" s="211" t="s">
        <v>196</v>
      </c>
      <c r="K84" s="212">
        <v>449</v>
      </c>
      <c r="L84" s="213" t="s">
        <v>202</v>
      </c>
      <c r="M84" s="219"/>
    </row>
    <row r="85" spans="2:13" s="109" customFormat="1" x14ac:dyDescent="0.25">
      <c r="B85" s="176">
        <v>2018</v>
      </c>
      <c r="C85" s="177">
        <v>129000</v>
      </c>
      <c r="D85" s="177">
        <f>IF(E85="hours",C85,C85*VLOOKUP(B85,'GDP-DEF'!$B$7:$D$50,3,FALSE))</f>
        <v>129000</v>
      </c>
      <c r="E85" s="276" t="s">
        <v>175</v>
      </c>
      <c r="F85" s="178" t="s">
        <v>143</v>
      </c>
      <c r="G85" s="178" t="s">
        <v>144</v>
      </c>
      <c r="H85" s="178"/>
      <c r="I85" s="178" t="s">
        <v>216</v>
      </c>
      <c r="J85" s="178" t="s">
        <v>196</v>
      </c>
      <c r="K85" s="257">
        <v>62</v>
      </c>
      <c r="L85" s="258" t="s">
        <v>215</v>
      </c>
      <c r="M85" s="259" t="s">
        <v>167</v>
      </c>
    </row>
    <row r="86" spans="2:13" s="109" customFormat="1" x14ac:dyDescent="0.25">
      <c r="B86" s="179">
        <v>2018</v>
      </c>
      <c r="C86" s="180">
        <v>10370</v>
      </c>
      <c r="D86" s="180">
        <f>IF(E86="hours",C86,C86*VLOOKUP(B86,'GDP-DEF'!$B$7:$D$50,3,FALSE))</f>
        <v>10370</v>
      </c>
      <c r="E86" s="277" t="s">
        <v>175</v>
      </c>
      <c r="F86" s="181" t="s">
        <v>147</v>
      </c>
      <c r="G86" s="181" t="s">
        <v>146</v>
      </c>
      <c r="H86" s="181"/>
      <c r="I86" s="181" t="s">
        <v>212</v>
      </c>
      <c r="J86" s="181" t="s">
        <v>196</v>
      </c>
      <c r="K86" s="254">
        <v>533</v>
      </c>
      <c r="L86" s="255" t="s">
        <v>245</v>
      </c>
      <c r="M86" s="256"/>
    </row>
    <row r="87" spans="2:13" x14ac:dyDescent="0.25">
      <c r="B87" s="161">
        <v>2018</v>
      </c>
      <c r="C87" s="182">
        <v>18988</v>
      </c>
      <c r="D87" s="182">
        <f>IF(E87="hours",C87,C87*VLOOKUP(B87,'GDP-DEF'!$B$7:$D$50,3,FALSE))</f>
        <v>18988</v>
      </c>
      <c r="E87" s="149" t="s">
        <v>175</v>
      </c>
      <c r="F87" s="151" t="s">
        <v>210</v>
      </c>
      <c r="G87" s="165" t="s">
        <v>16</v>
      </c>
      <c r="H87" s="151" t="s">
        <v>103</v>
      </c>
      <c r="I87" s="211" t="s">
        <v>197</v>
      </c>
      <c r="J87" s="211" t="s">
        <v>196</v>
      </c>
      <c r="K87" s="212">
        <v>449</v>
      </c>
      <c r="L87" s="213" t="s">
        <v>202</v>
      </c>
      <c r="M87" s="218"/>
    </row>
    <row r="88" spans="2:13" x14ac:dyDescent="0.25">
      <c r="B88" s="154">
        <v>2018</v>
      </c>
      <c r="C88" s="155">
        <f>48*4</f>
        <v>192</v>
      </c>
      <c r="D88" s="155">
        <f>IF(E88="hours",C88,C88*VLOOKUP(B88,'GDP-DEF'!$B$7:$D$50,3,FALSE))</f>
        <v>192</v>
      </c>
      <c r="E88" s="271" t="s">
        <v>150</v>
      </c>
      <c r="F88" s="155" t="s">
        <v>148</v>
      </c>
      <c r="G88" s="155" t="s">
        <v>149</v>
      </c>
      <c r="H88" s="155"/>
      <c r="I88" s="155" t="s">
        <v>203</v>
      </c>
      <c r="J88" s="155" t="s">
        <v>196</v>
      </c>
      <c r="K88" s="260">
        <v>531</v>
      </c>
      <c r="L88" s="261" t="s">
        <v>204</v>
      </c>
      <c r="M88" s="262"/>
    </row>
    <row r="89" spans="2:13" x14ac:dyDescent="0.25">
      <c r="B89" s="156">
        <v>2018</v>
      </c>
      <c r="C89" s="157">
        <v>192</v>
      </c>
      <c r="D89" s="157">
        <f>IF(E89="hours",C89,C89*VLOOKUP(B89,'GDP-DEF'!$B$7:$D$50,3,FALSE))</f>
        <v>192</v>
      </c>
      <c r="E89" s="272" t="s">
        <v>150</v>
      </c>
      <c r="F89" s="157" t="s">
        <v>151</v>
      </c>
      <c r="G89" s="157" t="s">
        <v>152</v>
      </c>
      <c r="H89" s="157"/>
      <c r="I89" s="157" t="s">
        <v>214</v>
      </c>
      <c r="J89" s="157" t="s">
        <v>196</v>
      </c>
      <c r="K89" s="265">
        <v>514</v>
      </c>
      <c r="L89" s="266" t="s">
        <v>213</v>
      </c>
      <c r="M89" s="267"/>
    </row>
    <row r="90" spans="2:13" x14ac:dyDescent="0.25">
      <c r="B90" s="158">
        <v>2018</v>
      </c>
      <c r="C90" s="159">
        <f>1*48</f>
        <v>48</v>
      </c>
      <c r="D90" s="159">
        <f>IF(E90="hours",C90,C90*VLOOKUP(B90,'GDP-DEF'!$B$7:$D$50,3,FALSE))</f>
        <v>48</v>
      </c>
      <c r="E90" s="273" t="s">
        <v>150</v>
      </c>
      <c r="F90" s="159" t="s">
        <v>153</v>
      </c>
      <c r="G90" s="159" t="s">
        <v>154</v>
      </c>
      <c r="H90" s="159"/>
      <c r="I90" s="159" t="s">
        <v>195</v>
      </c>
      <c r="J90" s="159" t="s">
        <v>196</v>
      </c>
      <c r="K90" s="268">
        <v>535</v>
      </c>
      <c r="L90" s="269" t="s">
        <v>205</v>
      </c>
      <c r="M90" s="270"/>
    </row>
    <row r="91" spans="2:13" x14ac:dyDescent="0.25">
      <c r="B91" s="122" t="s">
        <v>164</v>
      </c>
      <c r="C91" s="143">
        <f>SUMIF($E$7:$E$90,$E91,C$7:C$90)</f>
        <v>629160.10999999987</v>
      </c>
      <c r="D91" s="143">
        <f>SUMIF($E$7:$E$90,$E91,D$7:D$90)</f>
        <v>646822.16940740752</v>
      </c>
      <c r="E91" s="278" t="s">
        <v>175</v>
      </c>
      <c r="F91" s="124"/>
      <c r="G91" s="123"/>
      <c r="H91" s="124"/>
      <c r="I91" s="124"/>
      <c r="J91" s="124"/>
      <c r="K91" s="183"/>
      <c r="L91" s="183"/>
      <c r="M91" s="125"/>
    </row>
    <row r="92" spans="2:13" x14ac:dyDescent="0.25">
      <c r="B92" s="122" t="s">
        <v>164</v>
      </c>
      <c r="C92" s="142">
        <f>SUMIF($E$7:$E$90,$E92,$C$7:$C$90)</f>
        <v>3684</v>
      </c>
      <c r="D92" s="142">
        <f>SUMIF($E$7:$E$90,$E92,$C$7:$C$90)</f>
        <v>3684</v>
      </c>
      <c r="E92" s="278" t="s">
        <v>150</v>
      </c>
      <c r="F92" s="124"/>
      <c r="G92" s="123"/>
      <c r="H92" s="124"/>
      <c r="I92" s="124"/>
      <c r="J92" s="124"/>
      <c r="K92" s="183"/>
      <c r="L92" s="183"/>
      <c r="M92" s="125"/>
    </row>
  </sheetData>
  <autoFilter ref="B6:M92"/>
  <conditionalFormatting sqref="I7:L10 I73:L77 I60:L62 I48:L51 I40:L44 I21:L25 I12:L12 I90:L90 I14:L17 I64:L69 I81:L88 I53:L56 I34:L35">
    <cfRule type="expression" dxfId="32" priority="33">
      <formula>I7=""</formula>
    </cfRule>
  </conditionalFormatting>
  <conditionalFormatting sqref="I70:L70">
    <cfRule type="expression" dxfId="31" priority="32">
      <formula>I70=""</formula>
    </cfRule>
  </conditionalFormatting>
  <conditionalFormatting sqref="I57:L57">
    <cfRule type="expression" dxfId="30" priority="31">
      <formula>I57=""</formula>
    </cfRule>
  </conditionalFormatting>
  <conditionalFormatting sqref="I45:L45">
    <cfRule type="expression" dxfId="29" priority="30">
      <formula>I45=""</formula>
    </cfRule>
  </conditionalFormatting>
  <conditionalFormatting sqref="I36:L36">
    <cfRule type="expression" dxfId="28" priority="29">
      <formula>I36=""</formula>
    </cfRule>
  </conditionalFormatting>
  <conditionalFormatting sqref="I29:L29">
    <cfRule type="expression" dxfId="27" priority="28">
      <formula>I29=""</formula>
    </cfRule>
  </conditionalFormatting>
  <conditionalFormatting sqref="I26:L26">
    <cfRule type="expression" dxfId="26" priority="27">
      <formula>I26=""</formula>
    </cfRule>
  </conditionalFormatting>
  <conditionalFormatting sqref="I18:L18">
    <cfRule type="expression" dxfId="25" priority="26">
      <formula>I18=""</formula>
    </cfRule>
  </conditionalFormatting>
  <conditionalFormatting sqref="I11:L11">
    <cfRule type="expression" dxfId="24" priority="25">
      <formula>I11=""</formula>
    </cfRule>
  </conditionalFormatting>
  <conditionalFormatting sqref="I19:L19">
    <cfRule type="expression" dxfId="23" priority="24">
      <formula>I19=""</formula>
    </cfRule>
  </conditionalFormatting>
  <conditionalFormatting sqref="I27:L27">
    <cfRule type="expression" dxfId="22" priority="23">
      <formula>I27=""</formula>
    </cfRule>
  </conditionalFormatting>
  <conditionalFormatting sqref="I30:L30">
    <cfRule type="expression" dxfId="21" priority="22">
      <formula>I30=""</formula>
    </cfRule>
  </conditionalFormatting>
  <conditionalFormatting sqref="I37:L37">
    <cfRule type="expression" dxfId="20" priority="21">
      <formula>I37=""</formula>
    </cfRule>
  </conditionalFormatting>
  <conditionalFormatting sqref="I46:L46">
    <cfRule type="expression" dxfId="19" priority="20">
      <formula>I46=""</formula>
    </cfRule>
  </conditionalFormatting>
  <conditionalFormatting sqref="I58:L58">
    <cfRule type="expression" dxfId="18" priority="19">
      <formula>I58=""</formula>
    </cfRule>
  </conditionalFormatting>
  <conditionalFormatting sqref="I71:L71">
    <cfRule type="expression" dxfId="17" priority="18">
      <formula>I71=""</formula>
    </cfRule>
  </conditionalFormatting>
  <conditionalFormatting sqref="I89:L89">
    <cfRule type="expression" dxfId="16" priority="17">
      <formula>I89=""</formula>
    </cfRule>
  </conditionalFormatting>
  <conditionalFormatting sqref="I72:L72">
    <cfRule type="expression" dxfId="15" priority="16">
      <formula>I72=""</formula>
    </cfRule>
  </conditionalFormatting>
  <conditionalFormatting sqref="I59:L59">
    <cfRule type="expression" dxfId="14" priority="15">
      <formula>I59=""</formula>
    </cfRule>
  </conditionalFormatting>
  <conditionalFormatting sqref="I47:L47">
    <cfRule type="expression" dxfId="13" priority="14">
      <formula>I47=""</formula>
    </cfRule>
  </conditionalFormatting>
  <conditionalFormatting sqref="I38:L38">
    <cfRule type="expression" dxfId="12" priority="13">
      <formula>I38=""</formula>
    </cfRule>
  </conditionalFormatting>
  <conditionalFormatting sqref="I31:L31">
    <cfRule type="expression" dxfId="11" priority="12">
      <formula>I31=""</formula>
    </cfRule>
  </conditionalFormatting>
  <conditionalFormatting sqref="I28:L28">
    <cfRule type="expression" dxfId="10" priority="11">
      <formula>I28=""</formula>
    </cfRule>
  </conditionalFormatting>
  <conditionalFormatting sqref="I20:L20">
    <cfRule type="expression" dxfId="9" priority="10">
      <formula>I20=""</formula>
    </cfRule>
  </conditionalFormatting>
  <conditionalFormatting sqref="I13:L13">
    <cfRule type="expression" dxfId="8" priority="9">
      <formula>I13=""</formula>
    </cfRule>
  </conditionalFormatting>
  <conditionalFormatting sqref="I63:L63">
    <cfRule type="expression" dxfId="7" priority="8">
      <formula>I63=""</formula>
    </cfRule>
  </conditionalFormatting>
  <conditionalFormatting sqref="I78:L78">
    <cfRule type="expression" dxfId="6" priority="7">
      <formula>I78=""</formula>
    </cfRule>
  </conditionalFormatting>
  <conditionalFormatting sqref="I79:L79">
    <cfRule type="expression" dxfId="5" priority="6">
      <formula>I79=""</formula>
    </cfRule>
  </conditionalFormatting>
  <conditionalFormatting sqref="I80:L80">
    <cfRule type="expression" dxfId="4" priority="5">
      <formula>I80=""</formula>
    </cfRule>
  </conditionalFormatting>
  <conditionalFormatting sqref="I52:L52">
    <cfRule type="expression" dxfId="3" priority="4">
      <formula>I52=""</formula>
    </cfRule>
  </conditionalFormatting>
  <conditionalFormatting sqref="I39:L39">
    <cfRule type="expression" dxfId="2" priority="3">
      <formula>I39=""</formula>
    </cfRule>
  </conditionalFormatting>
  <conditionalFormatting sqref="I33:L33">
    <cfRule type="expression" dxfId="1" priority="2">
      <formula>I33=""</formula>
    </cfRule>
  </conditionalFormatting>
  <conditionalFormatting sqref="I32:L32">
    <cfRule type="expression" dxfId="0" priority="1">
      <formula>I32=""</formula>
    </cfRule>
  </conditionalFormatting>
  <pageMargins left="0.7" right="0.7" top="0.75" bottom="0.75" header="0.3" footer="0.3"/>
  <pageSetup paperSize="3" scale="57" fitToHeight="0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H97"/>
  <sheetViews>
    <sheetView workbookViewId="0">
      <pane ySplit="2" topLeftCell="A3" activePane="bottomLeft" state="frozen"/>
      <selection activeCell="D1" sqref="D1"/>
      <selection pane="bottomLeft"/>
    </sheetView>
  </sheetViews>
  <sheetFormatPr defaultColWidth="9.140625" defaultRowHeight="15" x14ac:dyDescent="0.25"/>
  <cols>
    <col min="1" max="1" width="9.140625" style="1"/>
    <col min="2" max="2" width="29.28515625" style="1" bestFit="1" customWidth="1"/>
    <col min="3" max="3" width="14" style="1" customWidth="1"/>
    <col min="4" max="4" width="29.28515625" style="1" bestFit="1" customWidth="1"/>
    <col min="5" max="5" width="14" style="1" customWidth="1"/>
    <col min="6" max="16384" width="9.140625" style="1"/>
  </cols>
  <sheetData>
    <row r="1" spans="1:7" x14ac:dyDescent="0.25">
      <c r="A1" t="s">
        <v>134</v>
      </c>
      <c r="B1" t="s">
        <v>135</v>
      </c>
      <c r="C1" s="65" t="s">
        <v>120</v>
      </c>
      <c r="D1" t="s">
        <v>136</v>
      </c>
      <c r="E1" t="s">
        <v>137</v>
      </c>
      <c r="F1" s="332" t="s">
        <v>165</v>
      </c>
      <c r="G1" s="332"/>
    </row>
    <row r="2" spans="1:7" s="72" customFormat="1" x14ac:dyDescent="0.25">
      <c r="B2" s="70"/>
      <c r="C2" s="71"/>
      <c r="D2" s="71"/>
      <c r="E2" s="71"/>
    </row>
    <row r="3" spans="1:7" x14ac:dyDescent="0.25">
      <c r="A3" s="1">
        <v>2010</v>
      </c>
      <c r="B3" s="1" t="s">
        <v>138</v>
      </c>
      <c r="C3" s="73">
        <v>4677.66</v>
      </c>
      <c r="D3" s="5" t="s">
        <v>16</v>
      </c>
      <c r="E3" s="20" t="s">
        <v>101</v>
      </c>
      <c r="G3" s="7" t="s">
        <v>170</v>
      </c>
    </row>
    <row r="4" spans="1:7" x14ac:dyDescent="0.25">
      <c r="A4" s="1">
        <v>2010</v>
      </c>
      <c r="B4" s="1" t="s">
        <v>138</v>
      </c>
      <c r="C4" s="73">
        <v>8630.34</v>
      </c>
      <c r="D4" s="5" t="s">
        <v>16</v>
      </c>
      <c r="E4" s="20" t="s">
        <v>101</v>
      </c>
    </row>
    <row r="5" spans="1:7" x14ac:dyDescent="0.25">
      <c r="A5" s="1">
        <v>2010</v>
      </c>
      <c r="B5" s="1" t="s">
        <v>138</v>
      </c>
      <c r="C5" s="74">
        <v>29773</v>
      </c>
      <c r="D5" s="5" t="s">
        <v>16</v>
      </c>
      <c r="E5" s="45" t="s">
        <v>171</v>
      </c>
    </row>
    <row r="6" spans="1:7" x14ac:dyDescent="0.25">
      <c r="A6" s="1">
        <v>2010</v>
      </c>
      <c r="B6" t="s">
        <v>138</v>
      </c>
      <c r="C6" s="63">
        <v>11707.7</v>
      </c>
      <c r="D6" t="s">
        <v>139</v>
      </c>
      <c r="E6" t="s">
        <v>140</v>
      </c>
    </row>
    <row r="7" spans="1:7" s="89" customFormat="1" x14ac:dyDescent="0.25">
      <c r="A7" s="89">
        <v>2010</v>
      </c>
      <c r="B7" s="87" t="s">
        <v>148</v>
      </c>
      <c r="C7" s="88"/>
      <c r="D7" s="87" t="s">
        <v>149</v>
      </c>
      <c r="E7" s="87">
        <f>48*4</f>
        <v>192</v>
      </c>
      <c r="F7" s="89" t="s">
        <v>150</v>
      </c>
      <c r="G7" s="103" t="s">
        <v>168</v>
      </c>
    </row>
    <row r="8" spans="1:7" s="93" customFormat="1" x14ac:dyDescent="0.25">
      <c r="A8" s="93">
        <v>2010</v>
      </c>
      <c r="B8" s="94" t="s">
        <v>151</v>
      </c>
      <c r="C8" s="95"/>
      <c r="D8" s="94" t="s">
        <v>152</v>
      </c>
      <c r="E8" s="94">
        <v>192</v>
      </c>
      <c r="F8" s="93" t="s">
        <v>150</v>
      </c>
      <c r="G8" s="103" t="s">
        <v>166</v>
      </c>
    </row>
    <row r="9" spans="1:7" s="93" customFormat="1" x14ac:dyDescent="0.25">
      <c r="A9" s="90">
        <v>2010</v>
      </c>
      <c r="B9" s="91" t="s">
        <v>153</v>
      </c>
      <c r="C9" s="92"/>
      <c r="D9" s="91" t="s">
        <v>154</v>
      </c>
      <c r="E9" s="91">
        <f>1*48</f>
        <v>48</v>
      </c>
      <c r="F9" s="90" t="s">
        <v>150</v>
      </c>
      <c r="G9" s="103" t="s">
        <v>169</v>
      </c>
    </row>
    <row r="10" spans="1:7" s="7" customFormat="1" x14ac:dyDescent="0.25">
      <c r="A10" s="1"/>
      <c r="B10" s="1"/>
      <c r="C10" s="74"/>
      <c r="D10" s="52"/>
      <c r="E10" s="20"/>
    </row>
    <row r="11" spans="1:7" s="7" customFormat="1" x14ac:dyDescent="0.25">
      <c r="A11" s="7">
        <v>2011</v>
      </c>
      <c r="B11" s="1" t="s">
        <v>138</v>
      </c>
      <c r="C11" s="75">
        <v>7428</v>
      </c>
      <c r="D11" s="4" t="s">
        <v>16</v>
      </c>
      <c r="E11" s="20" t="s">
        <v>101</v>
      </c>
    </row>
    <row r="12" spans="1:7" x14ac:dyDescent="0.25">
      <c r="A12" s="7">
        <v>2011</v>
      </c>
      <c r="B12" t="s">
        <v>138</v>
      </c>
      <c r="C12" s="63">
        <v>124</v>
      </c>
      <c r="D12" t="s">
        <v>139</v>
      </c>
      <c r="E12" t="s">
        <v>140</v>
      </c>
    </row>
    <row r="13" spans="1:7" x14ac:dyDescent="0.25">
      <c r="A13" s="7">
        <v>2011</v>
      </c>
      <c r="B13" t="s">
        <v>138</v>
      </c>
      <c r="C13" s="63">
        <v>2016.5</v>
      </c>
      <c r="D13" t="s">
        <v>139</v>
      </c>
      <c r="E13" t="s">
        <v>140</v>
      </c>
    </row>
    <row r="14" spans="1:7" x14ac:dyDescent="0.25">
      <c r="A14" s="7">
        <v>2011</v>
      </c>
      <c r="B14" t="s">
        <v>138</v>
      </c>
      <c r="C14" s="63">
        <v>503.8</v>
      </c>
      <c r="D14" t="s">
        <v>139</v>
      </c>
      <c r="E14" t="s">
        <v>140</v>
      </c>
    </row>
    <row r="15" spans="1:7" x14ac:dyDescent="0.25">
      <c r="A15" s="89">
        <v>2011</v>
      </c>
      <c r="B15" s="87" t="s">
        <v>148</v>
      </c>
      <c r="C15" s="88"/>
      <c r="D15" s="87" t="s">
        <v>149</v>
      </c>
      <c r="E15" s="87">
        <f>48*4</f>
        <v>192</v>
      </c>
      <c r="F15" s="89" t="s">
        <v>150</v>
      </c>
    </row>
    <row r="16" spans="1:7" x14ac:dyDescent="0.25">
      <c r="A16" s="93">
        <v>2011</v>
      </c>
      <c r="B16" s="94" t="s">
        <v>151</v>
      </c>
      <c r="C16" s="95"/>
      <c r="D16" s="94" t="s">
        <v>152</v>
      </c>
      <c r="E16" s="94">
        <v>192</v>
      </c>
      <c r="F16" s="93" t="s">
        <v>150</v>
      </c>
    </row>
    <row r="17" spans="1:8" x14ac:dyDescent="0.25">
      <c r="A17" s="90">
        <v>2011</v>
      </c>
      <c r="B17" s="91" t="s">
        <v>153</v>
      </c>
      <c r="C17" s="92"/>
      <c r="D17" s="91" t="s">
        <v>154</v>
      </c>
      <c r="E17" s="91">
        <f>1*48</f>
        <v>48</v>
      </c>
      <c r="F17" s="90" t="s">
        <v>150</v>
      </c>
    </row>
    <row r="18" spans="1:8" s="32" customFormat="1" x14ac:dyDescent="0.25">
      <c r="A18" s="7"/>
      <c r="B18" s="1"/>
      <c r="C18" s="74"/>
      <c r="D18" s="52"/>
      <c r="E18" s="20"/>
      <c r="F18" s="1"/>
      <c r="G18" s="28"/>
      <c r="H18" s="28" t="s">
        <v>14</v>
      </c>
    </row>
    <row r="19" spans="1:8" s="7" customFormat="1" x14ac:dyDescent="0.25">
      <c r="A19" s="1">
        <v>2012</v>
      </c>
      <c r="B19" s="1" t="s">
        <v>138</v>
      </c>
      <c r="C19" s="76">
        <v>9137.64</v>
      </c>
      <c r="D19" s="22" t="s">
        <v>16</v>
      </c>
      <c r="E19" s="20" t="s">
        <v>101</v>
      </c>
      <c r="F19" s="1"/>
    </row>
    <row r="20" spans="1:8" s="7" customFormat="1" x14ac:dyDescent="0.25">
      <c r="A20" s="1">
        <v>2012</v>
      </c>
      <c r="B20" s="1" t="s">
        <v>138</v>
      </c>
      <c r="C20" s="76">
        <v>3941.65</v>
      </c>
      <c r="D20" s="22" t="s">
        <v>16</v>
      </c>
      <c r="E20" s="20" t="s">
        <v>101</v>
      </c>
      <c r="F20" s="1"/>
    </row>
    <row r="21" spans="1:8" x14ac:dyDescent="0.25">
      <c r="A21" s="1">
        <v>2012</v>
      </c>
      <c r="B21" s="1" t="s">
        <v>138</v>
      </c>
      <c r="C21" s="76">
        <v>3132.61</v>
      </c>
      <c r="D21" s="22" t="s">
        <v>16</v>
      </c>
      <c r="E21" s="20" t="s">
        <v>101</v>
      </c>
      <c r="F21" s="32"/>
    </row>
    <row r="22" spans="1:8" x14ac:dyDescent="0.25">
      <c r="A22" s="1">
        <v>2012</v>
      </c>
      <c r="B22" s="1" t="s">
        <v>138</v>
      </c>
      <c r="C22" s="76">
        <v>4840.8999999999996</v>
      </c>
      <c r="D22" s="22" t="s">
        <v>16</v>
      </c>
      <c r="E22" s="20" t="s">
        <v>101</v>
      </c>
      <c r="F22" s="7"/>
    </row>
    <row r="23" spans="1:8" x14ac:dyDescent="0.25">
      <c r="A23" s="1">
        <v>2012</v>
      </c>
      <c r="B23" s="1" t="s">
        <v>138</v>
      </c>
      <c r="C23" s="76">
        <v>4215.59</v>
      </c>
      <c r="D23" s="22" t="s">
        <v>16</v>
      </c>
      <c r="E23" s="20" t="s">
        <v>101</v>
      </c>
      <c r="F23" s="7"/>
    </row>
    <row r="24" spans="1:8" x14ac:dyDescent="0.25">
      <c r="A24" s="89">
        <v>2012</v>
      </c>
      <c r="B24" s="87" t="s">
        <v>148</v>
      </c>
      <c r="C24" s="88"/>
      <c r="D24" s="87" t="s">
        <v>149</v>
      </c>
      <c r="E24" s="87">
        <f>48*4</f>
        <v>192</v>
      </c>
      <c r="F24" s="89" t="s">
        <v>150</v>
      </c>
    </row>
    <row r="25" spans="1:8" x14ac:dyDescent="0.25">
      <c r="A25" s="93">
        <v>2012</v>
      </c>
      <c r="B25" s="94" t="s">
        <v>151</v>
      </c>
      <c r="C25" s="95"/>
      <c r="D25" s="94" t="s">
        <v>152</v>
      </c>
      <c r="E25" s="94">
        <v>192</v>
      </c>
      <c r="F25" s="93" t="s">
        <v>150</v>
      </c>
    </row>
    <row r="26" spans="1:8" x14ac:dyDescent="0.25">
      <c r="A26" s="90">
        <v>2012</v>
      </c>
      <c r="B26" s="91" t="s">
        <v>153</v>
      </c>
      <c r="C26" s="92"/>
      <c r="D26" s="91" t="s">
        <v>154</v>
      </c>
      <c r="E26" s="91">
        <f>1*48</f>
        <v>48</v>
      </c>
      <c r="F26" s="90" t="s">
        <v>150</v>
      </c>
    </row>
    <row r="27" spans="1:8" x14ac:dyDescent="0.25">
      <c r="A27" s="90"/>
      <c r="B27" s="91"/>
      <c r="C27" s="92"/>
      <c r="D27" s="91"/>
      <c r="E27" s="91"/>
      <c r="F27" s="90"/>
    </row>
    <row r="28" spans="1:8" x14ac:dyDescent="0.25">
      <c r="A28" s="89">
        <v>2013</v>
      </c>
      <c r="B28" s="87" t="s">
        <v>148</v>
      </c>
      <c r="C28" s="88"/>
      <c r="D28" s="87" t="s">
        <v>149</v>
      </c>
      <c r="E28" s="87">
        <f>48*4</f>
        <v>192</v>
      </c>
      <c r="F28" s="89" t="s">
        <v>150</v>
      </c>
    </row>
    <row r="29" spans="1:8" x14ac:dyDescent="0.25">
      <c r="A29" s="93">
        <v>2013</v>
      </c>
      <c r="B29" s="94" t="s">
        <v>151</v>
      </c>
      <c r="C29" s="95"/>
      <c r="D29" s="94" t="s">
        <v>152</v>
      </c>
      <c r="E29" s="94">
        <v>24</v>
      </c>
      <c r="F29" s="93" t="s">
        <v>150</v>
      </c>
    </row>
    <row r="30" spans="1:8" x14ac:dyDescent="0.25">
      <c r="A30" s="90">
        <v>2013</v>
      </c>
      <c r="B30" s="91" t="s">
        <v>153</v>
      </c>
      <c r="C30" s="92"/>
      <c r="D30" s="91" t="s">
        <v>154</v>
      </c>
      <c r="E30" s="91">
        <v>12</v>
      </c>
      <c r="F30" s="90" t="s">
        <v>150</v>
      </c>
    </row>
    <row r="31" spans="1:8" x14ac:dyDescent="0.25">
      <c r="C31" s="77"/>
      <c r="D31" s="50"/>
      <c r="E31" s="20"/>
    </row>
    <row r="32" spans="1:8" x14ac:dyDescent="0.25">
      <c r="A32" s="32">
        <v>2014</v>
      </c>
      <c r="B32" s="1" t="s">
        <v>157</v>
      </c>
      <c r="C32" s="78">
        <v>3797</v>
      </c>
      <c r="D32" s="28" t="s">
        <v>155</v>
      </c>
      <c r="E32" s="31" t="s">
        <v>101</v>
      </c>
      <c r="F32" s="1" t="s">
        <v>158</v>
      </c>
    </row>
    <row r="33" spans="1:6" x14ac:dyDescent="0.25">
      <c r="A33" s="32">
        <v>2015</v>
      </c>
      <c r="B33" s="1" t="s">
        <v>157</v>
      </c>
      <c r="C33" s="106">
        <v>13549</v>
      </c>
      <c r="D33" s="28" t="s">
        <v>155</v>
      </c>
      <c r="E33" s="38" t="s">
        <v>171</v>
      </c>
      <c r="F33" s="1" t="s">
        <v>162</v>
      </c>
    </row>
    <row r="34" spans="1:6" x14ac:dyDescent="0.25">
      <c r="A34" s="32">
        <v>2014</v>
      </c>
      <c r="B34" s="1" t="s">
        <v>138</v>
      </c>
      <c r="C34" s="79">
        <v>5932.5</v>
      </c>
      <c r="D34" s="4" t="s">
        <v>16</v>
      </c>
      <c r="E34" s="7"/>
    </row>
    <row r="35" spans="1:6" x14ac:dyDescent="0.25">
      <c r="A35" s="32">
        <v>2014</v>
      </c>
      <c r="B35" s="1" t="s">
        <v>138</v>
      </c>
      <c r="C35" s="79">
        <v>13030.3</v>
      </c>
      <c r="D35" s="4" t="s">
        <v>16</v>
      </c>
      <c r="E35" s="7"/>
    </row>
    <row r="36" spans="1:6" x14ac:dyDescent="0.25">
      <c r="A36" s="89">
        <v>2014</v>
      </c>
      <c r="B36" s="87" t="s">
        <v>148</v>
      </c>
      <c r="C36" s="88"/>
      <c r="D36" s="87" t="s">
        <v>149</v>
      </c>
      <c r="E36" s="87">
        <f>48*4</f>
        <v>192</v>
      </c>
      <c r="F36" s="89" t="s">
        <v>150</v>
      </c>
    </row>
    <row r="37" spans="1:6" x14ac:dyDescent="0.25">
      <c r="A37" s="93">
        <v>2014</v>
      </c>
      <c r="B37" s="94" t="s">
        <v>151</v>
      </c>
      <c r="C37" s="95"/>
      <c r="D37" s="94" t="s">
        <v>152</v>
      </c>
      <c r="E37" s="94">
        <v>192</v>
      </c>
      <c r="F37" s="93" t="s">
        <v>150</v>
      </c>
    </row>
    <row r="38" spans="1:6" x14ac:dyDescent="0.25">
      <c r="A38" s="90">
        <v>2014</v>
      </c>
      <c r="B38" s="91" t="s">
        <v>153</v>
      </c>
      <c r="C38" s="92"/>
      <c r="D38" s="91" t="s">
        <v>154</v>
      </c>
      <c r="E38" s="91">
        <f>1*48</f>
        <v>48</v>
      </c>
      <c r="F38" s="90" t="s">
        <v>150</v>
      </c>
    </row>
    <row r="39" spans="1:6" x14ac:dyDescent="0.25">
      <c r="C39" s="76"/>
      <c r="D39" s="22"/>
      <c r="E39" s="20"/>
    </row>
    <row r="40" spans="1:6" x14ac:dyDescent="0.25">
      <c r="A40" s="1">
        <v>2015</v>
      </c>
      <c r="B40" s="1" t="s">
        <v>157</v>
      </c>
      <c r="C40" s="76">
        <v>1188</v>
      </c>
      <c r="D40" s="22" t="s">
        <v>31</v>
      </c>
      <c r="E40" s="20" t="s">
        <v>103</v>
      </c>
      <c r="F40" s="1" t="s">
        <v>158</v>
      </c>
    </row>
    <row r="41" spans="1:6" x14ac:dyDescent="0.25">
      <c r="A41" s="1">
        <v>2015</v>
      </c>
      <c r="B41" s="1" t="s">
        <v>138</v>
      </c>
      <c r="C41" s="76">
        <v>4543.0600000000004</v>
      </c>
      <c r="D41" s="22" t="s">
        <v>57</v>
      </c>
      <c r="E41" s="20" t="s">
        <v>101</v>
      </c>
    </row>
    <row r="42" spans="1:6" x14ac:dyDescent="0.25">
      <c r="A42" s="1">
        <v>2015</v>
      </c>
      <c r="B42" s="1" t="s">
        <v>138</v>
      </c>
      <c r="C42" s="76">
        <v>4822.58</v>
      </c>
      <c r="D42" s="22" t="s">
        <v>16</v>
      </c>
      <c r="E42" s="20" t="s">
        <v>101</v>
      </c>
    </row>
    <row r="43" spans="1:6" x14ac:dyDescent="0.25">
      <c r="A43" s="1">
        <v>2015</v>
      </c>
      <c r="B43" s="1" t="s">
        <v>138</v>
      </c>
      <c r="C43" s="76">
        <v>4489.38</v>
      </c>
      <c r="D43" s="22" t="s">
        <v>16</v>
      </c>
      <c r="E43" s="20" t="s">
        <v>101</v>
      </c>
    </row>
    <row r="44" spans="1:6" x14ac:dyDescent="0.25">
      <c r="A44" s="1">
        <v>2015</v>
      </c>
      <c r="B44" s="1" t="s">
        <v>138</v>
      </c>
      <c r="C44" s="76">
        <v>2992.58</v>
      </c>
      <c r="D44" s="22" t="s">
        <v>16</v>
      </c>
      <c r="E44" s="20" t="s">
        <v>101</v>
      </c>
    </row>
    <row r="45" spans="1:6" customFormat="1" x14ac:dyDescent="0.25">
      <c r="A45" s="96">
        <v>2015</v>
      </c>
      <c r="B45" s="104" t="s">
        <v>130</v>
      </c>
      <c r="C45" s="105">
        <v>21000</v>
      </c>
      <c r="D45" s="104" t="s">
        <v>131</v>
      </c>
      <c r="E45" s="104" t="s">
        <v>132</v>
      </c>
    </row>
    <row r="46" spans="1:6" x14ac:dyDescent="0.25">
      <c r="A46" s="89">
        <v>2015</v>
      </c>
      <c r="B46" s="87" t="s">
        <v>148</v>
      </c>
      <c r="C46" s="88"/>
      <c r="D46" s="87" t="s">
        <v>149</v>
      </c>
      <c r="E46" s="87">
        <f>48*4</f>
        <v>192</v>
      </c>
      <c r="F46" s="89" t="s">
        <v>150</v>
      </c>
    </row>
    <row r="47" spans="1:6" x14ac:dyDescent="0.25">
      <c r="A47" s="93">
        <v>2015</v>
      </c>
      <c r="B47" s="94" t="s">
        <v>151</v>
      </c>
      <c r="C47" s="95"/>
      <c r="D47" s="94" t="s">
        <v>152</v>
      </c>
      <c r="E47" s="94">
        <v>192</v>
      </c>
      <c r="F47" s="93" t="s">
        <v>150</v>
      </c>
    </row>
    <row r="48" spans="1:6" x14ac:dyDescent="0.25">
      <c r="A48" s="90">
        <v>2015</v>
      </c>
      <c r="B48" s="91" t="s">
        <v>153</v>
      </c>
      <c r="C48" s="92"/>
      <c r="D48" s="91" t="s">
        <v>154</v>
      </c>
      <c r="E48" s="91">
        <f>1*48</f>
        <v>48</v>
      </c>
      <c r="F48" s="90" t="s">
        <v>150</v>
      </c>
    </row>
    <row r="49" spans="1:6" x14ac:dyDescent="0.25">
      <c r="C49" s="76"/>
      <c r="D49" s="22"/>
      <c r="E49" s="20"/>
    </row>
    <row r="50" spans="1:6" x14ac:dyDescent="0.25">
      <c r="C50" s="76"/>
      <c r="D50" s="22"/>
      <c r="E50" s="20"/>
    </row>
    <row r="51" spans="1:6" x14ac:dyDescent="0.25">
      <c r="A51" s="1">
        <v>2016</v>
      </c>
      <c r="B51" s="1" t="s">
        <v>138</v>
      </c>
      <c r="C51" s="76">
        <v>282</v>
      </c>
      <c r="D51" s="22" t="s">
        <v>16</v>
      </c>
      <c r="E51" s="20" t="s">
        <v>101</v>
      </c>
    </row>
    <row r="52" spans="1:6" x14ac:dyDescent="0.25">
      <c r="A52" s="1">
        <v>2016</v>
      </c>
      <c r="B52" s="1" t="s">
        <v>138</v>
      </c>
      <c r="C52" s="76">
        <v>1613.28</v>
      </c>
      <c r="D52" s="22" t="s">
        <v>16</v>
      </c>
      <c r="E52" s="20" t="s">
        <v>101</v>
      </c>
    </row>
    <row r="53" spans="1:6" x14ac:dyDescent="0.25">
      <c r="A53" s="1">
        <v>2016</v>
      </c>
      <c r="B53" s="1" t="s">
        <v>138</v>
      </c>
      <c r="C53" s="76">
        <v>3934.39</v>
      </c>
      <c r="D53" s="22" t="s">
        <v>16</v>
      </c>
      <c r="E53" s="20" t="s">
        <v>101</v>
      </c>
    </row>
    <row r="54" spans="1:6" x14ac:dyDescent="0.25">
      <c r="A54" s="1">
        <v>2016</v>
      </c>
      <c r="B54" s="1" t="s">
        <v>138</v>
      </c>
      <c r="C54" s="76">
        <v>2142.11</v>
      </c>
      <c r="D54" s="22" t="s">
        <v>16</v>
      </c>
      <c r="E54" s="20" t="s">
        <v>101</v>
      </c>
    </row>
    <row r="55" spans="1:6" x14ac:dyDescent="0.25">
      <c r="A55" s="1">
        <v>2016</v>
      </c>
      <c r="B55" s="1" t="s">
        <v>159</v>
      </c>
      <c r="C55" s="76">
        <v>562.55999999999995</v>
      </c>
      <c r="D55" s="22" t="s">
        <v>31</v>
      </c>
      <c r="E55" s="20" t="s">
        <v>103</v>
      </c>
      <c r="F55" s="1" t="s">
        <v>158</v>
      </c>
    </row>
    <row r="56" spans="1:6" x14ac:dyDescent="0.25">
      <c r="A56" s="1">
        <v>2016</v>
      </c>
      <c r="B56" s="1" t="s">
        <v>138</v>
      </c>
      <c r="C56" s="76">
        <v>6825.31</v>
      </c>
      <c r="D56" s="22" t="s">
        <v>57</v>
      </c>
      <c r="E56" s="20" t="s">
        <v>101</v>
      </c>
    </row>
    <row r="57" spans="1:6" x14ac:dyDescent="0.25">
      <c r="A57" s="1">
        <v>2016</v>
      </c>
      <c r="B57" s="1" t="s">
        <v>138</v>
      </c>
      <c r="C57" s="76">
        <v>1146.5999999999999</v>
      </c>
      <c r="D57" s="22" t="s">
        <v>16</v>
      </c>
      <c r="E57" s="20" t="s">
        <v>101</v>
      </c>
    </row>
    <row r="58" spans="1:6" customFormat="1" x14ac:dyDescent="0.25">
      <c r="A58" s="1">
        <v>2016</v>
      </c>
      <c r="B58" t="s">
        <v>138</v>
      </c>
      <c r="C58" s="63">
        <v>11242.65</v>
      </c>
      <c r="D58" t="s">
        <v>139</v>
      </c>
      <c r="E58" t="s">
        <v>140</v>
      </c>
    </row>
    <row r="59" spans="1:6" customFormat="1" x14ac:dyDescent="0.25">
      <c r="A59" s="1">
        <v>2016</v>
      </c>
      <c r="B59" t="s">
        <v>138</v>
      </c>
      <c r="C59" s="63">
        <v>3661.35</v>
      </c>
      <c r="D59" t="s">
        <v>139</v>
      </c>
      <c r="E59" t="s">
        <v>140</v>
      </c>
    </row>
    <row r="60" spans="1:6" x14ac:dyDescent="0.25">
      <c r="A60" s="89">
        <v>2016</v>
      </c>
      <c r="B60" s="87" t="s">
        <v>148</v>
      </c>
      <c r="C60" s="88"/>
      <c r="D60" s="87" t="s">
        <v>149</v>
      </c>
      <c r="E60" s="87">
        <f>48*4</f>
        <v>192</v>
      </c>
      <c r="F60" s="89" t="s">
        <v>150</v>
      </c>
    </row>
    <row r="61" spans="1:6" x14ac:dyDescent="0.25">
      <c r="A61" s="93">
        <v>2016</v>
      </c>
      <c r="B61" s="94" t="s">
        <v>151</v>
      </c>
      <c r="C61" s="95"/>
      <c r="D61" s="94" t="s">
        <v>152</v>
      </c>
      <c r="E61" s="94">
        <v>192</v>
      </c>
      <c r="F61" s="93" t="s">
        <v>150</v>
      </c>
    </row>
    <row r="62" spans="1:6" x14ac:dyDescent="0.25">
      <c r="A62" s="90">
        <v>2016</v>
      </c>
      <c r="B62" s="91" t="s">
        <v>153</v>
      </c>
      <c r="C62" s="92"/>
      <c r="D62" s="91" t="s">
        <v>154</v>
      </c>
      <c r="E62" s="91">
        <f>1*48</f>
        <v>48</v>
      </c>
      <c r="F62" s="90" t="s">
        <v>150</v>
      </c>
    </row>
    <row r="63" spans="1:6" x14ac:dyDescent="0.25">
      <c r="C63" s="76"/>
      <c r="D63" s="22"/>
      <c r="E63" s="20"/>
    </row>
    <row r="64" spans="1:6" x14ac:dyDescent="0.25">
      <c r="A64" s="1">
        <v>2017</v>
      </c>
      <c r="B64" s="1" t="s">
        <v>138</v>
      </c>
      <c r="C64" s="76">
        <v>6141.96</v>
      </c>
      <c r="D64" s="22" t="s">
        <v>16</v>
      </c>
      <c r="E64" s="20" t="s">
        <v>101</v>
      </c>
    </row>
    <row r="65" spans="1:6" x14ac:dyDescent="0.25">
      <c r="A65" s="1">
        <v>2017</v>
      </c>
      <c r="B65" s="1" t="s">
        <v>138</v>
      </c>
      <c r="C65" s="76">
        <v>5982</v>
      </c>
      <c r="D65" s="22" t="s">
        <v>16</v>
      </c>
      <c r="E65" s="20" t="s">
        <v>101</v>
      </c>
    </row>
    <row r="66" spans="1:6" x14ac:dyDescent="0.25">
      <c r="A66" s="1">
        <v>2017</v>
      </c>
      <c r="B66" s="1" t="s">
        <v>138</v>
      </c>
      <c r="C66" s="76">
        <v>3753.4</v>
      </c>
      <c r="D66" s="22" t="s">
        <v>16</v>
      </c>
      <c r="E66" s="20" t="s">
        <v>101</v>
      </c>
    </row>
    <row r="67" spans="1:6" x14ac:dyDescent="0.25">
      <c r="A67" s="1">
        <v>2017</v>
      </c>
      <c r="B67" s="1" t="s">
        <v>159</v>
      </c>
      <c r="C67" s="76">
        <v>422.4</v>
      </c>
      <c r="D67" s="22" t="s">
        <v>31</v>
      </c>
      <c r="E67" s="20" t="s">
        <v>101</v>
      </c>
      <c r="F67" s="1" t="s">
        <v>158</v>
      </c>
    </row>
    <row r="68" spans="1:6" s="7" customFormat="1" x14ac:dyDescent="0.25">
      <c r="A68" s="1">
        <v>2017</v>
      </c>
      <c r="B68" s="1" t="s">
        <v>138</v>
      </c>
      <c r="C68" s="76">
        <v>2279.09</v>
      </c>
      <c r="D68" s="22" t="s">
        <v>16</v>
      </c>
      <c r="E68" s="20" t="s">
        <v>101</v>
      </c>
      <c r="F68" s="40"/>
    </row>
    <row r="69" spans="1:6" s="7" customFormat="1" x14ac:dyDescent="0.25">
      <c r="A69" s="1">
        <v>2017</v>
      </c>
      <c r="B69" s="1" t="s">
        <v>138</v>
      </c>
      <c r="C69" s="76">
        <v>652.67999999999995</v>
      </c>
      <c r="D69" s="22" t="s">
        <v>16</v>
      </c>
      <c r="E69" s="20" t="s">
        <v>101</v>
      </c>
      <c r="F69" s="40"/>
    </row>
    <row r="70" spans="1:6" s="7" customFormat="1" x14ac:dyDescent="0.25">
      <c r="A70" s="1">
        <v>2017</v>
      </c>
      <c r="B70" s="1" t="s">
        <v>159</v>
      </c>
      <c r="C70" s="76">
        <v>1584</v>
      </c>
      <c r="D70" s="22" t="s">
        <v>31</v>
      </c>
      <c r="E70" s="20" t="s">
        <v>103</v>
      </c>
      <c r="F70" s="1" t="s">
        <v>158</v>
      </c>
    </row>
    <row r="71" spans="1:6" x14ac:dyDescent="0.25">
      <c r="A71" s="1">
        <v>2017</v>
      </c>
      <c r="B71" t="s">
        <v>138</v>
      </c>
      <c r="C71" s="63">
        <v>785</v>
      </c>
      <c r="D71" t="s">
        <v>139</v>
      </c>
      <c r="E71" t="s">
        <v>140</v>
      </c>
    </row>
    <row r="72" spans="1:6" s="98" customFormat="1" x14ac:dyDescent="0.25">
      <c r="A72" s="97">
        <v>2017</v>
      </c>
      <c r="B72" s="98" t="s">
        <v>161</v>
      </c>
      <c r="C72" s="99">
        <v>5500</v>
      </c>
      <c r="D72" s="100" t="s">
        <v>129</v>
      </c>
      <c r="E72" s="98" t="s">
        <v>140</v>
      </c>
      <c r="F72" s="98" t="s">
        <v>160</v>
      </c>
    </row>
    <row r="73" spans="1:6" customFormat="1" x14ac:dyDescent="0.25">
      <c r="A73" s="1">
        <v>2017</v>
      </c>
      <c r="B73" t="s">
        <v>156</v>
      </c>
      <c r="C73" s="63">
        <v>3061.71</v>
      </c>
      <c r="D73" t="s">
        <v>139</v>
      </c>
    </row>
    <row r="74" spans="1:6" x14ac:dyDescent="0.25">
      <c r="A74" s="89">
        <v>2017</v>
      </c>
      <c r="B74" s="87" t="s">
        <v>148</v>
      </c>
      <c r="C74" s="88"/>
      <c r="D74" s="87" t="s">
        <v>149</v>
      </c>
      <c r="E74" s="87">
        <f>48*4</f>
        <v>192</v>
      </c>
      <c r="F74" s="89" t="s">
        <v>150</v>
      </c>
    </row>
    <row r="75" spans="1:6" x14ac:dyDescent="0.25">
      <c r="A75" s="93">
        <v>2017</v>
      </c>
      <c r="B75" s="94" t="s">
        <v>151</v>
      </c>
      <c r="C75" s="95"/>
      <c r="D75" s="94" t="s">
        <v>152</v>
      </c>
      <c r="E75" s="94">
        <v>192</v>
      </c>
      <c r="F75" s="93" t="s">
        <v>150</v>
      </c>
    </row>
    <row r="76" spans="1:6" s="7" customFormat="1" x14ac:dyDescent="0.25">
      <c r="A76" s="90">
        <v>2017</v>
      </c>
      <c r="B76" s="91" t="s">
        <v>153</v>
      </c>
      <c r="C76" s="92"/>
      <c r="D76" s="91" t="s">
        <v>154</v>
      </c>
      <c r="E76" s="91">
        <f>1*48</f>
        <v>48</v>
      </c>
      <c r="F76" s="90" t="s">
        <v>150</v>
      </c>
    </row>
    <row r="77" spans="1:6" s="7" customFormat="1" x14ac:dyDescent="0.25">
      <c r="A77" s="1"/>
      <c r="B77" s="1"/>
      <c r="C77" s="76"/>
      <c r="D77" s="22"/>
      <c r="E77" s="20"/>
      <c r="F77" s="41"/>
    </row>
    <row r="78" spans="1:6" s="7" customFormat="1" x14ac:dyDescent="0.25">
      <c r="A78" s="1">
        <v>2018</v>
      </c>
      <c r="B78" s="1" t="s">
        <v>138</v>
      </c>
      <c r="C78" s="76">
        <v>38716.07</v>
      </c>
      <c r="D78" s="22" t="s">
        <v>38</v>
      </c>
      <c r="E78" s="20" t="s">
        <v>102</v>
      </c>
    </row>
    <row r="79" spans="1:6" s="7" customFormat="1" x14ac:dyDescent="0.25">
      <c r="A79" s="1">
        <v>2018</v>
      </c>
      <c r="B79" s="1" t="s">
        <v>138</v>
      </c>
      <c r="C79" s="76">
        <v>16627.27</v>
      </c>
      <c r="D79" s="22" t="s">
        <v>38</v>
      </c>
      <c r="E79" s="20" t="s">
        <v>103</v>
      </c>
    </row>
    <row r="80" spans="1:6" s="7" customFormat="1" x14ac:dyDescent="0.25">
      <c r="A80" s="1">
        <v>2018</v>
      </c>
      <c r="B80" s="1" t="s">
        <v>138</v>
      </c>
      <c r="C80" s="76">
        <v>9990</v>
      </c>
      <c r="D80" s="22" t="s">
        <v>38</v>
      </c>
      <c r="E80" s="20" t="s">
        <v>101</v>
      </c>
    </row>
    <row r="81" spans="1:8" x14ac:dyDescent="0.25">
      <c r="A81" s="1">
        <v>2018</v>
      </c>
      <c r="B81" s="1" t="s">
        <v>138</v>
      </c>
      <c r="C81" s="80">
        <v>30000</v>
      </c>
      <c r="D81" s="20" t="s">
        <v>38</v>
      </c>
      <c r="E81" s="20" t="s">
        <v>101</v>
      </c>
      <c r="F81" s="7"/>
    </row>
    <row r="82" spans="1:8" s="32" customFormat="1" x14ac:dyDescent="0.25">
      <c r="A82" s="1">
        <v>2018</v>
      </c>
      <c r="B82" s="1" t="s">
        <v>138</v>
      </c>
      <c r="C82" s="80">
        <v>70998.3</v>
      </c>
      <c r="D82" s="20" t="s">
        <v>38</v>
      </c>
      <c r="E82" s="20" t="s">
        <v>103</v>
      </c>
      <c r="F82" s="7"/>
      <c r="G82" s="34"/>
      <c r="H82" s="34"/>
    </row>
    <row r="83" spans="1:8" x14ac:dyDescent="0.25">
      <c r="A83" s="1">
        <v>2018</v>
      </c>
      <c r="B83" s="1" t="s">
        <v>159</v>
      </c>
      <c r="C83" s="80">
        <v>1036.3</v>
      </c>
      <c r="D83" s="20" t="s">
        <v>31</v>
      </c>
      <c r="E83" s="20" t="s">
        <v>101</v>
      </c>
      <c r="F83" s="1" t="s">
        <v>158</v>
      </c>
    </row>
    <row r="84" spans="1:8" x14ac:dyDescent="0.25">
      <c r="A84" s="1">
        <v>2018</v>
      </c>
      <c r="B84" s="1" t="s">
        <v>159</v>
      </c>
      <c r="C84" s="80">
        <v>3780.19</v>
      </c>
      <c r="D84" s="20" t="s">
        <v>31</v>
      </c>
      <c r="E84" s="20" t="s">
        <v>103</v>
      </c>
      <c r="F84" s="1" t="s">
        <v>162</v>
      </c>
    </row>
    <row r="85" spans="1:8" x14ac:dyDescent="0.25">
      <c r="A85" s="1">
        <v>2018</v>
      </c>
      <c r="B85" s="1" t="s">
        <v>159</v>
      </c>
      <c r="C85" s="80">
        <v>16672.310000000001</v>
      </c>
      <c r="D85" s="20" t="s">
        <v>31</v>
      </c>
      <c r="E85" s="20" t="s">
        <v>103</v>
      </c>
      <c r="F85" s="1" t="s">
        <v>163</v>
      </c>
    </row>
    <row r="86" spans="1:8" x14ac:dyDescent="0.25">
      <c r="A86" s="1">
        <v>2018</v>
      </c>
      <c r="B86" s="1" t="s">
        <v>138</v>
      </c>
      <c r="C86" s="80">
        <v>13374.43</v>
      </c>
      <c r="D86" s="20" t="s">
        <v>38</v>
      </c>
      <c r="E86" s="20" t="s">
        <v>103</v>
      </c>
      <c r="F86" s="96"/>
    </row>
    <row r="87" spans="1:8" customFormat="1" x14ac:dyDescent="0.25">
      <c r="A87" s="1">
        <v>2018</v>
      </c>
      <c r="B87" t="s">
        <v>138</v>
      </c>
      <c r="C87" s="63">
        <v>2276.71</v>
      </c>
      <c r="D87" t="s">
        <v>139</v>
      </c>
      <c r="E87" t="s">
        <v>140</v>
      </c>
    </row>
    <row r="88" spans="1:8" customFormat="1" x14ac:dyDescent="0.25">
      <c r="A88" s="1">
        <v>2018</v>
      </c>
      <c r="B88" t="s">
        <v>138</v>
      </c>
      <c r="C88" s="69">
        <v>4466</v>
      </c>
      <c r="D88" t="s">
        <v>139</v>
      </c>
      <c r="E88" t="s">
        <v>140</v>
      </c>
    </row>
    <row r="89" spans="1:8" customFormat="1" x14ac:dyDescent="0.25">
      <c r="A89" s="1">
        <v>2018</v>
      </c>
      <c r="B89" t="s">
        <v>141</v>
      </c>
      <c r="C89" s="63">
        <v>35818.25</v>
      </c>
      <c r="D89" t="s">
        <v>139</v>
      </c>
      <c r="E89" t="s">
        <v>140</v>
      </c>
    </row>
    <row r="90" spans="1:8" customFormat="1" x14ac:dyDescent="0.25">
      <c r="A90" s="86">
        <v>2018</v>
      </c>
      <c r="B90" s="81" t="s">
        <v>143</v>
      </c>
      <c r="C90" s="82">
        <v>129000</v>
      </c>
      <c r="D90" s="81" t="s">
        <v>144</v>
      </c>
      <c r="G90" t="s">
        <v>167</v>
      </c>
    </row>
    <row r="91" spans="1:8" customFormat="1" x14ac:dyDescent="0.25">
      <c r="A91" s="85">
        <v>2018</v>
      </c>
      <c r="B91" s="83" t="s">
        <v>147</v>
      </c>
      <c r="C91" s="84">
        <v>10370</v>
      </c>
      <c r="D91" s="83" t="s">
        <v>146</v>
      </c>
    </row>
    <row r="92" spans="1:8" x14ac:dyDescent="0.25">
      <c r="A92" s="7">
        <v>2018</v>
      </c>
      <c r="B92" s="45" t="s">
        <v>145</v>
      </c>
      <c r="C92" s="48">
        <v>18988</v>
      </c>
      <c r="D92" s="22" t="s">
        <v>16</v>
      </c>
      <c r="E92" s="20" t="s">
        <v>103</v>
      </c>
    </row>
    <row r="93" spans="1:8" x14ac:dyDescent="0.25">
      <c r="A93" s="89">
        <v>2018</v>
      </c>
      <c r="B93" s="87" t="s">
        <v>148</v>
      </c>
      <c r="C93" s="88"/>
      <c r="D93" s="87" t="s">
        <v>149</v>
      </c>
      <c r="E93" s="87">
        <f>48*4</f>
        <v>192</v>
      </c>
      <c r="F93" s="89" t="s">
        <v>150</v>
      </c>
    </row>
    <row r="94" spans="1:8" x14ac:dyDescent="0.25">
      <c r="A94" s="93">
        <v>2018</v>
      </c>
      <c r="B94" s="94" t="s">
        <v>151</v>
      </c>
      <c r="C94" s="95"/>
      <c r="D94" s="94" t="s">
        <v>152</v>
      </c>
      <c r="E94" s="94">
        <v>192</v>
      </c>
      <c r="F94" s="93" t="s">
        <v>150</v>
      </c>
    </row>
    <row r="95" spans="1:8" x14ac:dyDescent="0.25">
      <c r="A95" s="90">
        <v>2018</v>
      </c>
      <c r="B95" s="91" t="s">
        <v>153</v>
      </c>
      <c r="C95" s="92"/>
      <c r="D95" s="91" t="s">
        <v>154</v>
      </c>
      <c r="E95" s="91">
        <f>1*48</f>
        <v>48</v>
      </c>
      <c r="F95" s="90" t="s">
        <v>150</v>
      </c>
    </row>
    <row r="96" spans="1:8" x14ac:dyDescent="0.25">
      <c r="A96" s="90"/>
      <c r="B96" s="91"/>
      <c r="C96" s="92"/>
      <c r="D96" s="91"/>
      <c r="E96" s="91"/>
    </row>
    <row r="97" spans="1:5" x14ac:dyDescent="0.25">
      <c r="A97" s="102" t="s">
        <v>164</v>
      </c>
      <c r="B97" s="42"/>
      <c r="C97" s="101">
        <f>SUM(C3:C95)</f>
        <v>629160.10999999987</v>
      </c>
      <c r="D97" s="39"/>
      <c r="E97" s="42"/>
    </row>
  </sheetData>
  <mergeCells count="1">
    <mergeCell ref="F1:G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H53"/>
  <sheetViews>
    <sheetView workbookViewId="0">
      <pane ySplit="2" topLeftCell="A21" activePane="bottomLeft" state="frozen"/>
      <selection activeCell="D1" sqref="D1"/>
      <selection pane="bottomLeft"/>
    </sheetView>
  </sheetViews>
  <sheetFormatPr defaultColWidth="9.140625" defaultRowHeight="15" x14ac:dyDescent="0.25"/>
  <cols>
    <col min="1" max="1" width="9.140625" style="1"/>
    <col min="2" max="2" width="29.28515625" style="1" bestFit="1" customWidth="1"/>
    <col min="3" max="3" width="14" style="1" customWidth="1"/>
    <col min="4" max="4" width="29.28515625" style="1" bestFit="1" customWidth="1"/>
    <col min="5" max="5" width="14" style="1" customWidth="1"/>
    <col min="6" max="16384" width="9.140625" style="1"/>
  </cols>
  <sheetData>
    <row r="1" spans="1:8" x14ac:dyDescent="0.25">
      <c r="A1" t="s">
        <v>134</v>
      </c>
      <c r="B1" t="s">
        <v>135</v>
      </c>
      <c r="C1" s="65" t="s">
        <v>120</v>
      </c>
      <c r="D1" t="s">
        <v>136</v>
      </c>
      <c r="E1" t="s">
        <v>137</v>
      </c>
    </row>
    <row r="2" spans="1:8" s="72" customFormat="1" x14ac:dyDescent="0.25">
      <c r="B2" s="70"/>
      <c r="C2" s="71"/>
      <c r="D2" s="71"/>
      <c r="E2" s="71" t="s">
        <v>100</v>
      </c>
    </row>
    <row r="3" spans="1:8" x14ac:dyDescent="0.25">
      <c r="A3" s="1">
        <v>2010</v>
      </c>
      <c r="B3" s="1" t="s">
        <v>138</v>
      </c>
      <c r="C3" s="73">
        <v>4677.66</v>
      </c>
      <c r="D3" s="5" t="s">
        <v>16</v>
      </c>
      <c r="E3" s="20" t="s">
        <v>101</v>
      </c>
    </row>
    <row r="4" spans="1:8" x14ac:dyDescent="0.25">
      <c r="A4" s="1">
        <v>2010</v>
      </c>
      <c r="B4" s="1" t="s">
        <v>138</v>
      </c>
      <c r="C4" s="73">
        <v>8630.34</v>
      </c>
      <c r="D4" s="5" t="s">
        <v>16</v>
      </c>
      <c r="E4" s="20" t="s">
        <v>101</v>
      </c>
    </row>
    <row r="5" spans="1:8" x14ac:dyDescent="0.25">
      <c r="C5" s="74"/>
      <c r="D5" s="52"/>
      <c r="E5" s="20"/>
    </row>
    <row r="6" spans="1:8" s="7" customFormat="1" x14ac:dyDescent="0.25">
      <c r="A6" s="7">
        <v>2011</v>
      </c>
      <c r="B6" s="1" t="s">
        <v>138</v>
      </c>
      <c r="C6" s="75">
        <v>7428</v>
      </c>
      <c r="D6" s="4" t="s">
        <v>16</v>
      </c>
      <c r="E6" s="20" t="s">
        <v>101</v>
      </c>
    </row>
    <row r="7" spans="1:8" s="7" customFormat="1" x14ac:dyDescent="0.25">
      <c r="B7" s="1"/>
      <c r="C7" s="74"/>
      <c r="D7" s="52"/>
      <c r="E7" s="20"/>
    </row>
    <row r="8" spans="1:8" x14ac:dyDescent="0.25">
      <c r="A8" s="1">
        <v>2012</v>
      </c>
      <c r="B8" s="1" t="s">
        <v>138</v>
      </c>
      <c r="C8" s="76">
        <v>9137.64</v>
      </c>
      <c r="D8" s="22" t="s">
        <v>16</v>
      </c>
      <c r="E8" s="20" t="s">
        <v>101</v>
      </c>
    </row>
    <row r="9" spans="1:8" x14ac:dyDescent="0.25">
      <c r="A9" s="1">
        <v>2012</v>
      </c>
      <c r="B9" s="1" t="s">
        <v>138</v>
      </c>
      <c r="C9" s="76">
        <v>3941.65</v>
      </c>
      <c r="D9" s="22" t="s">
        <v>16</v>
      </c>
      <c r="E9" s="20" t="s">
        <v>101</v>
      </c>
    </row>
    <row r="10" spans="1:8" x14ac:dyDescent="0.25">
      <c r="A10" s="1">
        <v>2012</v>
      </c>
      <c r="B10" s="1" t="s">
        <v>138</v>
      </c>
      <c r="C10" s="76">
        <v>3132.61</v>
      </c>
      <c r="D10" s="22" t="s">
        <v>16</v>
      </c>
      <c r="E10" s="20" t="s">
        <v>101</v>
      </c>
    </row>
    <row r="11" spans="1:8" x14ac:dyDescent="0.25">
      <c r="A11" s="1">
        <v>2012</v>
      </c>
      <c r="B11" s="1" t="s">
        <v>138</v>
      </c>
      <c r="C11" s="76">
        <v>4840.8999999999996</v>
      </c>
      <c r="D11" s="22" t="s">
        <v>16</v>
      </c>
      <c r="E11" s="20" t="s">
        <v>101</v>
      </c>
    </row>
    <row r="12" spans="1:8" x14ac:dyDescent="0.25">
      <c r="A12" s="1">
        <v>2012</v>
      </c>
      <c r="B12" s="1" t="s">
        <v>138</v>
      </c>
      <c r="C12" s="76">
        <v>4215.59</v>
      </c>
      <c r="D12" s="22" t="s">
        <v>16</v>
      </c>
      <c r="E12" s="20" t="s">
        <v>101</v>
      </c>
    </row>
    <row r="13" spans="1:8" x14ac:dyDescent="0.25">
      <c r="C13" s="77"/>
      <c r="D13" s="50"/>
      <c r="E13" s="20"/>
    </row>
    <row r="14" spans="1:8" s="32" customFormat="1" ht="30" x14ac:dyDescent="0.25">
      <c r="A14" s="32">
        <v>2014</v>
      </c>
      <c r="B14" s="1" t="s">
        <v>138</v>
      </c>
      <c r="C14" s="78">
        <v>3797</v>
      </c>
      <c r="D14" s="28" t="s">
        <v>117</v>
      </c>
      <c r="E14" s="31" t="s">
        <v>101</v>
      </c>
      <c r="G14" s="28"/>
      <c r="H14" s="28" t="s">
        <v>14</v>
      </c>
    </row>
    <row r="15" spans="1:8" s="7" customFormat="1" x14ac:dyDescent="0.25">
      <c r="A15" s="32">
        <v>2014</v>
      </c>
      <c r="B15" s="1" t="s">
        <v>138</v>
      </c>
      <c r="C15" s="79">
        <v>5932.5</v>
      </c>
      <c r="D15" s="4" t="s">
        <v>16</v>
      </c>
    </row>
    <row r="16" spans="1:8" s="7" customFormat="1" x14ac:dyDescent="0.25">
      <c r="A16" s="32">
        <v>2014</v>
      </c>
      <c r="B16" s="1" t="s">
        <v>138</v>
      </c>
      <c r="C16" s="79">
        <v>13030.3</v>
      </c>
      <c r="D16" s="4" t="s">
        <v>16</v>
      </c>
    </row>
    <row r="17" spans="1:5" x14ac:dyDescent="0.25">
      <c r="B17" s="1" t="s">
        <v>138</v>
      </c>
      <c r="C17" s="76"/>
      <c r="D17" s="22"/>
      <c r="E17" s="20"/>
    </row>
    <row r="18" spans="1:5" x14ac:dyDescent="0.25">
      <c r="A18" s="1">
        <v>2015</v>
      </c>
      <c r="B18" s="1" t="s">
        <v>138</v>
      </c>
      <c r="C18" s="76">
        <v>1188</v>
      </c>
      <c r="D18" s="22" t="s">
        <v>31</v>
      </c>
      <c r="E18" s="20" t="s">
        <v>103</v>
      </c>
    </row>
    <row r="19" spans="1:5" x14ac:dyDescent="0.25">
      <c r="A19" s="1">
        <v>2015</v>
      </c>
      <c r="B19" s="1" t="s">
        <v>138</v>
      </c>
      <c r="C19" s="76">
        <v>4543.0600000000004</v>
      </c>
      <c r="D19" s="22" t="s">
        <v>57</v>
      </c>
      <c r="E19" s="20" t="s">
        <v>101</v>
      </c>
    </row>
    <row r="20" spans="1:5" x14ac:dyDescent="0.25">
      <c r="A20" s="1">
        <v>2015</v>
      </c>
      <c r="B20" s="1" t="s">
        <v>138</v>
      </c>
      <c r="C20" s="76">
        <v>4822.58</v>
      </c>
      <c r="D20" s="22" t="s">
        <v>16</v>
      </c>
      <c r="E20" s="20" t="s">
        <v>101</v>
      </c>
    </row>
    <row r="21" spans="1:5" x14ac:dyDescent="0.25">
      <c r="A21" s="1">
        <v>2015</v>
      </c>
      <c r="B21" s="1" t="s">
        <v>138</v>
      </c>
      <c r="C21" s="76">
        <v>4489.38</v>
      </c>
      <c r="D21" s="22" t="s">
        <v>16</v>
      </c>
      <c r="E21" s="20" t="s">
        <v>101</v>
      </c>
    </row>
    <row r="22" spans="1:5" x14ac:dyDescent="0.25">
      <c r="A22" s="1">
        <v>2015</v>
      </c>
      <c r="B22" s="1" t="s">
        <v>138</v>
      </c>
      <c r="C22" s="76">
        <v>2992.58</v>
      </c>
      <c r="D22" s="22" t="s">
        <v>16</v>
      </c>
      <c r="E22" s="20" t="s">
        <v>101</v>
      </c>
    </row>
    <row r="23" spans="1:5" x14ac:dyDescent="0.25">
      <c r="C23" s="76"/>
      <c r="D23" s="22"/>
      <c r="E23" s="20"/>
    </row>
    <row r="24" spans="1:5" x14ac:dyDescent="0.25">
      <c r="A24" s="1">
        <v>2016</v>
      </c>
      <c r="B24" s="1" t="s">
        <v>138</v>
      </c>
      <c r="C24" s="76">
        <v>282</v>
      </c>
      <c r="D24" s="22" t="s">
        <v>16</v>
      </c>
      <c r="E24" s="20" t="s">
        <v>101</v>
      </c>
    </row>
    <row r="25" spans="1:5" x14ac:dyDescent="0.25">
      <c r="A25" s="1">
        <v>2016</v>
      </c>
      <c r="B25" s="1" t="s">
        <v>138</v>
      </c>
      <c r="C25" s="76">
        <v>1613.28</v>
      </c>
      <c r="D25" s="22" t="s">
        <v>16</v>
      </c>
      <c r="E25" s="20" t="s">
        <v>101</v>
      </c>
    </row>
    <row r="26" spans="1:5" x14ac:dyDescent="0.25">
      <c r="A26" s="1">
        <v>2016</v>
      </c>
      <c r="B26" s="1" t="s">
        <v>138</v>
      </c>
      <c r="C26" s="76">
        <v>3934.39</v>
      </c>
      <c r="D26" s="22" t="s">
        <v>16</v>
      </c>
      <c r="E26" s="20" t="s">
        <v>101</v>
      </c>
    </row>
    <row r="27" spans="1:5" x14ac:dyDescent="0.25">
      <c r="A27" s="1">
        <v>2016</v>
      </c>
      <c r="B27" s="1" t="s">
        <v>138</v>
      </c>
      <c r="C27" s="76">
        <v>2142.11</v>
      </c>
      <c r="D27" s="22" t="s">
        <v>16</v>
      </c>
      <c r="E27" s="20" t="s">
        <v>101</v>
      </c>
    </row>
    <row r="28" spans="1:5" x14ac:dyDescent="0.25">
      <c r="A28" s="1">
        <v>2016</v>
      </c>
      <c r="B28" s="1" t="s">
        <v>138</v>
      </c>
      <c r="C28" s="76">
        <v>562.55999999999995</v>
      </c>
      <c r="D28" s="22" t="s">
        <v>31</v>
      </c>
      <c r="E28" s="20" t="s">
        <v>103</v>
      </c>
    </row>
    <row r="29" spans="1:5" x14ac:dyDescent="0.25">
      <c r="A29" s="1">
        <v>2016</v>
      </c>
      <c r="B29" s="1" t="s">
        <v>138</v>
      </c>
      <c r="C29" s="76">
        <v>6825.31</v>
      </c>
      <c r="D29" s="22" t="s">
        <v>57</v>
      </c>
      <c r="E29" s="20" t="s">
        <v>101</v>
      </c>
    </row>
    <row r="30" spans="1:5" x14ac:dyDescent="0.25">
      <c r="A30" s="1">
        <v>2016</v>
      </c>
      <c r="B30" s="1" t="s">
        <v>138</v>
      </c>
      <c r="C30" s="76">
        <v>1146.5999999999999</v>
      </c>
      <c r="D30" s="22" t="s">
        <v>16</v>
      </c>
      <c r="E30" s="20" t="s">
        <v>101</v>
      </c>
    </row>
    <row r="31" spans="1:5" x14ac:dyDescent="0.25">
      <c r="C31" s="76"/>
      <c r="D31" s="22"/>
      <c r="E31" s="20"/>
    </row>
    <row r="32" spans="1:5" x14ac:dyDescent="0.25">
      <c r="A32" s="1">
        <v>2017</v>
      </c>
      <c r="B32" s="1" t="s">
        <v>138</v>
      </c>
      <c r="C32" s="76">
        <v>6141.96</v>
      </c>
      <c r="D32" s="22" t="s">
        <v>16</v>
      </c>
      <c r="E32" s="20" t="s">
        <v>101</v>
      </c>
    </row>
    <row r="33" spans="1:6" x14ac:dyDescent="0.25">
      <c r="A33" s="1">
        <v>2017</v>
      </c>
      <c r="B33" s="1" t="s">
        <v>138</v>
      </c>
      <c r="C33" s="76">
        <v>5982</v>
      </c>
      <c r="D33" s="22" t="s">
        <v>16</v>
      </c>
      <c r="E33" s="20" t="s">
        <v>101</v>
      </c>
    </row>
    <row r="34" spans="1:6" x14ac:dyDescent="0.25">
      <c r="A34" s="1">
        <v>2017</v>
      </c>
      <c r="B34" s="1" t="s">
        <v>138</v>
      </c>
      <c r="C34" s="76">
        <v>3753.4</v>
      </c>
      <c r="D34" s="22" t="s">
        <v>16</v>
      </c>
      <c r="E34" s="20" t="s">
        <v>101</v>
      </c>
    </row>
    <row r="35" spans="1:6" x14ac:dyDescent="0.25">
      <c r="A35" s="1">
        <v>2017</v>
      </c>
      <c r="B35" s="1" t="s">
        <v>138</v>
      </c>
      <c r="C35" s="76">
        <v>422.4</v>
      </c>
      <c r="D35" s="22" t="s">
        <v>31</v>
      </c>
      <c r="E35" s="20" t="s">
        <v>101</v>
      </c>
    </row>
    <row r="36" spans="1:6" x14ac:dyDescent="0.25">
      <c r="A36" s="1">
        <v>2017</v>
      </c>
      <c r="B36" s="1" t="s">
        <v>138</v>
      </c>
      <c r="C36" s="76">
        <v>2279.09</v>
      </c>
      <c r="D36" s="22" t="s">
        <v>16</v>
      </c>
      <c r="E36" s="20" t="s">
        <v>101</v>
      </c>
    </row>
    <row r="37" spans="1:6" x14ac:dyDescent="0.25">
      <c r="A37" s="1">
        <v>2017</v>
      </c>
      <c r="B37" s="1" t="s">
        <v>138</v>
      </c>
      <c r="C37" s="76">
        <v>652.67999999999995</v>
      </c>
      <c r="D37" s="22" t="s">
        <v>16</v>
      </c>
      <c r="E37" s="20" t="s">
        <v>101</v>
      </c>
    </row>
    <row r="38" spans="1:6" x14ac:dyDescent="0.25">
      <c r="A38" s="1">
        <v>2017</v>
      </c>
      <c r="B38" s="1" t="s">
        <v>138</v>
      </c>
      <c r="C38" s="76">
        <v>1584</v>
      </c>
      <c r="D38" s="22" t="s">
        <v>31</v>
      </c>
      <c r="E38" s="20" t="s">
        <v>103</v>
      </c>
    </row>
    <row r="39" spans="1:6" x14ac:dyDescent="0.25">
      <c r="C39" s="76"/>
      <c r="D39" s="22"/>
      <c r="E39" s="20"/>
    </row>
    <row r="40" spans="1:6" x14ac:dyDescent="0.25">
      <c r="A40" s="1">
        <v>2018</v>
      </c>
      <c r="B40" s="1" t="s">
        <v>138</v>
      </c>
      <c r="C40" s="76">
        <v>38716.07</v>
      </c>
      <c r="D40" s="22" t="s">
        <v>38</v>
      </c>
      <c r="E40" s="20" t="s">
        <v>102</v>
      </c>
      <c r="F40" s="40"/>
    </row>
    <row r="41" spans="1:6" x14ac:dyDescent="0.25">
      <c r="A41" s="1">
        <v>2018</v>
      </c>
      <c r="B41" s="1" t="s">
        <v>138</v>
      </c>
      <c r="C41" s="76">
        <v>16627.27</v>
      </c>
      <c r="D41" s="22" t="s">
        <v>38</v>
      </c>
      <c r="E41" s="20" t="s">
        <v>103</v>
      </c>
      <c r="F41" s="40"/>
    </row>
    <row r="42" spans="1:6" x14ac:dyDescent="0.25">
      <c r="A42" s="1">
        <v>2018</v>
      </c>
      <c r="B42" s="1" t="s">
        <v>138</v>
      </c>
      <c r="C42" s="76">
        <v>9990</v>
      </c>
      <c r="D42" s="22" t="s">
        <v>38</v>
      </c>
      <c r="E42" s="20" t="s">
        <v>101</v>
      </c>
      <c r="F42" s="40"/>
    </row>
    <row r="43" spans="1:6" s="7" customFormat="1" x14ac:dyDescent="0.25">
      <c r="A43" s="1">
        <v>2018</v>
      </c>
      <c r="B43" s="1" t="s">
        <v>138</v>
      </c>
      <c r="C43" s="80">
        <v>30000</v>
      </c>
      <c r="D43" s="20" t="s">
        <v>38</v>
      </c>
      <c r="E43" s="20" t="s">
        <v>101</v>
      </c>
      <c r="F43" s="41"/>
    </row>
    <row r="44" spans="1:6" s="7" customFormat="1" x14ac:dyDescent="0.25">
      <c r="A44" s="1">
        <v>2018</v>
      </c>
      <c r="B44" s="1" t="s">
        <v>138</v>
      </c>
      <c r="C44" s="80">
        <v>70998.3</v>
      </c>
      <c r="D44" s="20" t="s">
        <v>38</v>
      </c>
      <c r="E44" s="20" t="s">
        <v>103</v>
      </c>
      <c r="F44" s="41"/>
    </row>
    <row r="45" spans="1:6" s="7" customFormat="1" x14ac:dyDescent="0.25">
      <c r="A45" s="1">
        <v>2018</v>
      </c>
      <c r="B45" s="1" t="s">
        <v>138</v>
      </c>
      <c r="C45" s="80">
        <v>1036.3</v>
      </c>
      <c r="D45" s="20" t="s">
        <v>31</v>
      </c>
      <c r="E45" s="20" t="s">
        <v>101</v>
      </c>
    </row>
    <row r="46" spans="1:6" s="7" customFormat="1" x14ac:dyDescent="0.25">
      <c r="A46" s="1">
        <v>2018</v>
      </c>
      <c r="B46" s="1" t="s">
        <v>138</v>
      </c>
      <c r="C46" s="80">
        <v>3780.19</v>
      </c>
      <c r="D46" s="20" t="s">
        <v>31</v>
      </c>
      <c r="E46" s="20" t="s">
        <v>103</v>
      </c>
    </row>
    <row r="47" spans="1:6" s="7" customFormat="1" x14ac:dyDescent="0.25">
      <c r="A47" s="1">
        <v>2018</v>
      </c>
      <c r="B47" s="1" t="s">
        <v>138</v>
      </c>
      <c r="C47" s="80">
        <v>16672.310000000001</v>
      </c>
      <c r="D47" s="20" t="s">
        <v>31</v>
      </c>
      <c r="E47" s="20" t="s">
        <v>103</v>
      </c>
    </row>
    <row r="48" spans="1:6" s="7" customFormat="1" x14ac:dyDescent="0.25">
      <c r="A48" s="1">
        <v>2018</v>
      </c>
      <c r="B48" s="1" t="s">
        <v>138</v>
      </c>
      <c r="C48" s="80">
        <v>13374.43</v>
      </c>
      <c r="D48" s="20" t="s">
        <v>38</v>
      </c>
      <c r="E48" s="20" t="s">
        <v>103</v>
      </c>
    </row>
    <row r="49" spans="1:8" s="7" customFormat="1" x14ac:dyDescent="0.25">
      <c r="A49" s="7">
        <v>2018</v>
      </c>
      <c r="B49" s="45" t="s">
        <v>145</v>
      </c>
      <c r="C49" s="48">
        <v>18988</v>
      </c>
      <c r="D49" s="22" t="s">
        <v>16</v>
      </c>
      <c r="E49" s="20" t="s">
        <v>103</v>
      </c>
    </row>
    <row r="50" spans="1:8" s="7" customFormat="1" x14ac:dyDescent="0.25">
      <c r="B50" s="4"/>
    </row>
    <row r="52" spans="1:8" s="32" customFormat="1" x14ac:dyDescent="0.25">
      <c r="B52" s="34"/>
      <c r="C52" s="34"/>
      <c r="D52" s="34"/>
      <c r="E52" s="38"/>
      <c r="G52" s="34"/>
      <c r="H52" s="34"/>
    </row>
    <row r="53" spans="1:8" x14ac:dyDescent="0.25">
      <c r="B53" s="42"/>
      <c r="C53" s="39">
        <f>SUM(C3:C52)</f>
        <v>344304.43999999994</v>
      </c>
      <c r="D53" s="39"/>
      <c r="E53" s="42"/>
      <c r="F53" s="42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E19"/>
  <sheetViews>
    <sheetView workbookViewId="0">
      <selection activeCell="C30" sqref="C30"/>
    </sheetView>
  </sheetViews>
  <sheetFormatPr defaultRowHeight="15" x14ac:dyDescent="0.25"/>
  <cols>
    <col min="1" max="1" width="23.5703125" customWidth="1"/>
    <col min="2" max="2" width="21.5703125" bestFit="1" customWidth="1"/>
    <col min="3" max="3" width="19" style="64" customWidth="1"/>
    <col min="4" max="4" width="26.140625" bestFit="1" customWidth="1"/>
  </cols>
  <sheetData>
    <row r="1" spans="1:5" s="59" customFormat="1" ht="21" x14ac:dyDescent="0.4">
      <c r="A1" s="59" t="s">
        <v>142</v>
      </c>
      <c r="C1" s="60"/>
    </row>
    <row r="3" spans="1:5" s="61" customFormat="1" x14ac:dyDescent="0.25">
      <c r="A3" t="s">
        <v>134</v>
      </c>
      <c r="B3" t="s">
        <v>135</v>
      </c>
      <c r="C3" s="65" t="s">
        <v>120</v>
      </c>
      <c r="D3" t="s">
        <v>136</v>
      </c>
      <c r="E3" t="s">
        <v>137</v>
      </c>
    </row>
    <row r="4" spans="1:5" x14ac:dyDescent="0.25">
      <c r="A4" s="62" t="s">
        <v>121</v>
      </c>
      <c r="B4" t="s">
        <v>138</v>
      </c>
      <c r="C4" s="63">
        <v>11707.7</v>
      </c>
      <c r="D4" t="s">
        <v>139</v>
      </c>
      <c r="E4" t="s">
        <v>140</v>
      </c>
    </row>
    <row r="5" spans="1:5" x14ac:dyDescent="0.25">
      <c r="A5" t="s">
        <v>122</v>
      </c>
      <c r="B5" t="s">
        <v>138</v>
      </c>
      <c r="C5" s="63">
        <v>124</v>
      </c>
      <c r="D5" t="s">
        <v>139</v>
      </c>
      <c r="E5" t="s">
        <v>140</v>
      </c>
    </row>
    <row r="6" spans="1:5" x14ac:dyDescent="0.25">
      <c r="A6" s="62" t="s">
        <v>123</v>
      </c>
      <c r="B6" t="s">
        <v>138</v>
      </c>
      <c r="C6" s="63">
        <v>2016.5</v>
      </c>
      <c r="D6" t="s">
        <v>139</v>
      </c>
      <c r="E6" t="s">
        <v>140</v>
      </c>
    </row>
    <row r="7" spans="1:5" x14ac:dyDescent="0.25">
      <c r="A7" t="s">
        <v>124</v>
      </c>
      <c r="B7" t="s">
        <v>138</v>
      </c>
      <c r="C7" s="63">
        <v>503.8</v>
      </c>
      <c r="D7" t="s">
        <v>139</v>
      </c>
      <c r="E7" t="s">
        <v>140</v>
      </c>
    </row>
    <row r="8" spans="1:5" x14ac:dyDescent="0.25">
      <c r="A8" s="62" t="s">
        <v>125</v>
      </c>
      <c r="B8" t="s">
        <v>138</v>
      </c>
      <c r="C8" s="63">
        <v>11242.65</v>
      </c>
      <c r="D8" t="s">
        <v>139</v>
      </c>
      <c r="E8" t="s">
        <v>140</v>
      </c>
    </row>
    <row r="9" spans="1:5" x14ac:dyDescent="0.25">
      <c r="A9" t="s">
        <v>126</v>
      </c>
      <c r="B9" t="s">
        <v>138</v>
      </c>
      <c r="C9" s="63">
        <v>3661.35</v>
      </c>
      <c r="D9" t="s">
        <v>139</v>
      </c>
      <c r="E9" t="s">
        <v>140</v>
      </c>
    </row>
    <row r="10" spans="1:5" x14ac:dyDescent="0.25">
      <c r="A10" s="62" t="s">
        <v>127</v>
      </c>
      <c r="B10" t="s">
        <v>138</v>
      </c>
      <c r="C10" s="63">
        <v>785</v>
      </c>
      <c r="D10" t="s">
        <v>139</v>
      </c>
      <c r="E10" t="s">
        <v>140</v>
      </c>
    </row>
    <row r="11" spans="1:5" x14ac:dyDescent="0.25">
      <c r="A11" t="s">
        <v>128</v>
      </c>
      <c r="B11" t="s">
        <v>138</v>
      </c>
      <c r="C11" s="63">
        <v>2276.71</v>
      </c>
      <c r="D11" t="s">
        <v>139</v>
      </c>
      <c r="E11" t="s">
        <v>140</v>
      </c>
    </row>
    <row r="12" spans="1:5" x14ac:dyDescent="0.25">
      <c r="A12" s="62">
        <v>43195</v>
      </c>
      <c r="B12" t="s">
        <v>138</v>
      </c>
      <c r="C12" s="69">
        <v>4466</v>
      </c>
      <c r="D12" t="s">
        <v>139</v>
      </c>
      <c r="E12" t="s">
        <v>140</v>
      </c>
    </row>
    <row r="13" spans="1:5" x14ac:dyDescent="0.25">
      <c r="C13" s="63"/>
    </row>
    <row r="14" spans="1:5" x14ac:dyDescent="0.25">
      <c r="A14">
        <v>2017</v>
      </c>
      <c r="B14" t="s">
        <v>129</v>
      </c>
      <c r="C14" s="63">
        <v>5500</v>
      </c>
      <c r="D14" s="68" t="s">
        <v>129</v>
      </c>
      <c r="E14" t="s">
        <v>140</v>
      </c>
    </row>
    <row r="15" spans="1:5" x14ac:dyDescent="0.25">
      <c r="A15">
        <v>2017</v>
      </c>
      <c r="B15" t="s">
        <v>141</v>
      </c>
      <c r="C15" s="63">
        <v>3061.71</v>
      </c>
      <c r="D15" t="s">
        <v>139</v>
      </c>
    </row>
    <row r="16" spans="1:5" x14ac:dyDescent="0.25">
      <c r="A16">
        <v>2018</v>
      </c>
      <c r="B16" t="s">
        <v>141</v>
      </c>
      <c r="C16" s="63">
        <v>35818.25</v>
      </c>
      <c r="D16" t="s">
        <v>139</v>
      </c>
    </row>
    <row r="17" spans="1:4" x14ac:dyDescent="0.25">
      <c r="A17" s="81">
        <v>2018</v>
      </c>
      <c r="B17" s="81" t="s">
        <v>143</v>
      </c>
      <c r="C17" s="82">
        <v>129000</v>
      </c>
      <c r="D17" s="81" t="s">
        <v>144</v>
      </c>
    </row>
    <row r="18" spans="1:4" x14ac:dyDescent="0.25">
      <c r="A18" s="83">
        <v>2018</v>
      </c>
      <c r="B18" s="83" t="s">
        <v>147</v>
      </c>
      <c r="C18" s="84">
        <v>10370</v>
      </c>
      <c r="D18" s="83" t="s">
        <v>146</v>
      </c>
    </row>
    <row r="19" spans="1:4" x14ac:dyDescent="0.25">
      <c r="C19" s="63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E5"/>
  <sheetViews>
    <sheetView workbookViewId="0">
      <selection activeCell="C30" sqref="C30"/>
    </sheetView>
  </sheetViews>
  <sheetFormatPr defaultRowHeight="15" x14ac:dyDescent="0.25"/>
  <cols>
    <col min="1" max="1" width="9.7109375" customWidth="1"/>
    <col min="3" max="3" width="11.5703125" style="65" bestFit="1" customWidth="1"/>
    <col min="4" max="4" width="11" customWidth="1"/>
    <col min="5" max="5" width="12.42578125" customWidth="1"/>
  </cols>
  <sheetData>
    <row r="1" spans="1:5" s="66" customFormat="1" ht="18.75" x14ac:dyDescent="0.3">
      <c r="A1" s="66" t="s">
        <v>133</v>
      </c>
      <c r="C1" s="67"/>
    </row>
    <row r="2" spans="1:5" x14ac:dyDescent="0.25">
      <c r="A2" t="s">
        <v>134</v>
      </c>
      <c r="B2" t="s">
        <v>135</v>
      </c>
      <c r="C2" s="65" t="s">
        <v>120</v>
      </c>
      <c r="D2" t="s">
        <v>136</v>
      </c>
      <c r="E2" t="s">
        <v>137</v>
      </c>
    </row>
    <row r="3" spans="1:5" x14ac:dyDescent="0.25">
      <c r="A3">
        <v>2010</v>
      </c>
      <c r="B3" t="s">
        <v>130</v>
      </c>
      <c r="C3" s="65">
        <v>29773</v>
      </c>
    </row>
    <row r="4" spans="1:5" x14ac:dyDescent="0.25">
      <c r="A4">
        <v>2015</v>
      </c>
      <c r="B4" t="s">
        <v>130</v>
      </c>
      <c r="C4" s="65">
        <v>21000</v>
      </c>
      <c r="D4" t="s">
        <v>131</v>
      </c>
      <c r="E4" t="s">
        <v>132</v>
      </c>
    </row>
    <row r="5" spans="1:5" x14ac:dyDescent="0.25">
      <c r="A5">
        <v>2015</v>
      </c>
      <c r="B5" t="s">
        <v>172</v>
      </c>
      <c r="C5" s="65">
        <v>13549</v>
      </c>
      <c r="D5" t="s">
        <v>173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</sheetPr>
  <dimension ref="A1:U52"/>
  <sheetViews>
    <sheetView workbookViewId="0">
      <pane ySplit="1" topLeftCell="A2" activePane="bottomLeft" state="frozen"/>
      <selection activeCell="C30" sqref="C30"/>
      <selection pane="bottomLeft" activeCell="C30" sqref="C30"/>
    </sheetView>
  </sheetViews>
  <sheetFormatPr defaultColWidth="9.140625" defaultRowHeight="15" x14ac:dyDescent="0.25"/>
  <cols>
    <col min="1" max="1" width="23.85546875" style="1" customWidth="1"/>
    <col min="2" max="3" width="14" style="1" customWidth="1"/>
    <col min="4" max="4" width="29.28515625" style="1" bestFit="1" customWidth="1"/>
    <col min="5" max="5" width="14" style="1" customWidth="1"/>
    <col min="6" max="6" width="14.7109375" style="1" customWidth="1"/>
    <col min="7" max="7" width="13.5703125" style="1" customWidth="1"/>
    <col min="8" max="8" width="14" style="1" customWidth="1"/>
    <col min="9" max="10" width="14" style="16" customWidth="1"/>
    <col min="11" max="11" width="13.42578125" style="1" customWidth="1"/>
    <col min="12" max="12" width="13.7109375" style="1" customWidth="1"/>
    <col min="13" max="15" width="14" style="1" customWidth="1"/>
    <col min="16" max="16" width="21.85546875" style="1" customWidth="1"/>
    <col min="17" max="17" width="6.5703125" style="1" customWidth="1"/>
    <col min="18" max="18" width="25.5703125" style="1" customWidth="1"/>
    <col min="19" max="16384" width="9.140625" style="1"/>
  </cols>
  <sheetData>
    <row r="1" spans="1:21" s="18" customFormat="1" ht="30" x14ac:dyDescent="0.25">
      <c r="A1" s="2" t="s">
        <v>0</v>
      </c>
      <c r="B1" s="2" t="s">
        <v>96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7" t="s">
        <v>97</v>
      </c>
      <c r="I1" s="10" t="s">
        <v>99</v>
      </c>
      <c r="J1" s="10" t="s">
        <v>98</v>
      </c>
      <c r="K1" s="2" t="s">
        <v>7</v>
      </c>
      <c r="L1" s="2" t="s">
        <v>8</v>
      </c>
      <c r="M1" s="2" t="s">
        <v>9</v>
      </c>
      <c r="N1" s="2" t="s">
        <v>1</v>
      </c>
      <c r="O1" s="17" t="s">
        <v>100</v>
      </c>
      <c r="P1" s="17" t="s">
        <v>105</v>
      </c>
      <c r="Q1" s="2" t="s">
        <v>10</v>
      </c>
      <c r="R1" s="17" t="s">
        <v>104</v>
      </c>
    </row>
    <row r="2" spans="1:21" x14ac:dyDescent="0.25">
      <c r="A2" s="5" t="s">
        <v>106</v>
      </c>
      <c r="B2" s="5">
        <v>2010</v>
      </c>
      <c r="C2" s="5" t="s">
        <v>15</v>
      </c>
      <c r="D2" s="5" t="s">
        <v>16</v>
      </c>
      <c r="E2" s="5" t="s">
        <v>108</v>
      </c>
      <c r="F2" s="19">
        <v>40360</v>
      </c>
      <c r="G2" s="19">
        <v>40406</v>
      </c>
      <c r="H2" s="5">
        <v>4677.66</v>
      </c>
      <c r="I2" s="11">
        <v>4677.66</v>
      </c>
      <c r="J2" s="11">
        <v>0</v>
      </c>
      <c r="K2" s="19">
        <v>40329</v>
      </c>
      <c r="L2" s="19">
        <v>40299</v>
      </c>
      <c r="M2" s="5" t="s">
        <v>64</v>
      </c>
      <c r="N2" s="5" t="s">
        <v>13</v>
      </c>
      <c r="O2" s="20" t="s">
        <v>101</v>
      </c>
      <c r="P2" s="21"/>
      <c r="Q2" s="5" t="s">
        <v>20</v>
      </c>
      <c r="R2" s="5" t="s">
        <v>107</v>
      </c>
    </row>
    <row r="3" spans="1:21" x14ac:dyDescent="0.25">
      <c r="A3" s="5" t="s">
        <v>109</v>
      </c>
      <c r="B3" s="5">
        <v>2010</v>
      </c>
      <c r="C3" s="5" t="s">
        <v>15</v>
      </c>
      <c r="D3" s="5" t="s">
        <v>16</v>
      </c>
      <c r="E3" s="5" t="s">
        <v>110</v>
      </c>
      <c r="F3" s="19">
        <v>40382</v>
      </c>
      <c r="G3" s="19">
        <v>40429</v>
      </c>
      <c r="H3" s="5">
        <v>8630.34</v>
      </c>
      <c r="I3" s="11">
        <v>8630.34</v>
      </c>
      <c r="J3" s="11">
        <v>0</v>
      </c>
      <c r="K3" s="19">
        <v>40359</v>
      </c>
      <c r="L3" s="19">
        <v>40330</v>
      </c>
      <c r="M3" s="5" t="s">
        <v>64</v>
      </c>
      <c r="N3" s="5" t="s">
        <v>13</v>
      </c>
      <c r="O3" s="20" t="s">
        <v>101</v>
      </c>
      <c r="P3" s="21"/>
      <c r="Q3" s="5" t="s">
        <v>20</v>
      </c>
      <c r="R3" s="5" t="s">
        <v>107</v>
      </c>
    </row>
    <row r="4" spans="1:21" x14ac:dyDescent="0.25">
      <c r="A4" s="52"/>
      <c r="B4" s="52"/>
      <c r="C4" s="52"/>
      <c r="D4" s="52"/>
      <c r="E4" s="52"/>
      <c r="F4" s="47"/>
      <c r="G4" s="47"/>
      <c r="H4" s="52"/>
      <c r="I4" s="53"/>
      <c r="J4" s="53"/>
      <c r="K4" s="47"/>
      <c r="L4" s="47"/>
      <c r="M4" s="52"/>
      <c r="N4" s="52"/>
      <c r="O4" s="20"/>
      <c r="P4" s="54"/>
      <c r="Q4" s="52"/>
      <c r="R4" s="52"/>
    </row>
    <row r="5" spans="1:21" s="7" customFormat="1" x14ac:dyDescent="0.25">
      <c r="A5" s="4" t="s">
        <v>111</v>
      </c>
      <c r="B5" s="4">
        <v>2011</v>
      </c>
      <c r="C5" s="4" t="s">
        <v>15</v>
      </c>
      <c r="D5" s="4" t="s">
        <v>16</v>
      </c>
      <c r="E5" s="4"/>
      <c r="F5" s="26"/>
      <c r="G5" s="26"/>
      <c r="H5" s="4"/>
      <c r="I5" s="44">
        <v>7428</v>
      </c>
      <c r="J5" s="14"/>
      <c r="K5" s="26"/>
      <c r="L5" s="26"/>
      <c r="M5" s="4" t="s">
        <v>64</v>
      </c>
      <c r="N5" s="4" t="s">
        <v>13</v>
      </c>
      <c r="O5" s="20" t="s">
        <v>101</v>
      </c>
      <c r="Q5" s="4" t="s">
        <v>20</v>
      </c>
      <c r="R5" s="4" t="s">
        <v>112</v>
      </c>
    </row>
    <row r="6" spans="1:21" s="7" customFormat="1" x14ac:dyDescent="0.25">
      <c r="A6" s="52"/>
      <c r="B6" s="52"/>
      <c r="C6" s="52"/>
      <c r="D6" s="52"/>
      <c r="E6" s="52"/>
      <c r="F6" s="47"/>
      <c r="G6" s="47"/>
      <c r="H6" s="52"/>
      <c r="I6" s="44"/>
      <c r="J6" s="53"/>
      <c r="K6" s="47"/>
      <c r="L6" s="47"/>
      <c r="M6" s="52"/>
      <c r="N6" s="52"/>
      <c r="O6" s="20"/>
      <c r="Q6" s="52"/>
      <c r="R6" s="52"/>
    </row>
    <row r="7" spans="1:21" x14ac:dyDescent="0.25">
      <c r="A7" s="22" t="s">
        <v>71</v>
      </c>
      <c r="B7" s="3">
        <v>2012</v>
      </c>
      <c r="C7" s="22" t="s">
        <v>15</v>
      </c>
      <c r="D7" s="22" t="s">
        <v>16</v>
      </c>
      <c r="E7" s="22" t="s">
        <v>73</v>
      </c>
      <c r="F7" s="23">
        <v>41103</v>
      </c>
      <c r="G7" s="23">
        <v>41115</v>
      </c>
      <c r="H7" s="24">
        <v>9137.64</v>
      </c>
      <c r="I7" s="12">
        <v>9618.57</v>
      </c>
      <c r="J7" s="12">
        <v>480.93</v>
      </c>
      <c r="K7" s="23">
        <v>41090</v>
      </c>
      <c r="L7" s="23">
        <v>41061</v>
      </c>
      <c r="M7" s="22" t="s">
        <v>64</v>
      </c>
      <c r="N7" s="22" t="s">
        <v>13</v>
      </c>
      <c r="O7" s="20" t="s">
        <v>101</v>
      </c>
      <c r="P7" s="22" t="s">
        <v>14</v>
      </c>
      <c r="Q7" s="22" t="s">
        <v>20</v>
      </c>
      <c r="R7" s="22" t="s">
        <v>72</v>
      </c>
    </row>
    <row r="8" spans="1:21" x14ac:dyDescent="0.25">
      <c r="A8" s="22" t="s">
        <v>74</v>
      </c>
      <c r="B8" s="3">
        <v>2012</v>
      </c>
      <c r="C8" s="22" t="s">
        <v>15</v>
      </c>
      <c r="D8" s="22" t="s">
        <v>16</v>
      </c>
      <c r="E8" s="22" t="s">
        <v>75</v>
      </c>
      <c r="F8" s="23">
        <v>41092</v>
      </c>
      <c r="G8" s="23">
        <v>41106</v>
      </c>
      <c r="H8" s="24">
        <v>3941.65</v>
      </c>
      <c r="I8" s="12">
        <v>4149.1099999999997</v>
      </c>
      <c r="J8" s="12">
        <v>207.46</v>
      </c>
      <c r="K8" s="23">
        <v>41060</v>
      </c>
      <c r="L8" s="23">
        <v>41030</v>
      </c>
      <c r="M8" s="22" t="s">
        <v>64</v>
      </c>
      <c r="N8" s="22" t="s">
        <v>13</v>
      </c>
      <c r="O8" s="20" t="s">
        <v>101</v>
      </c>
      <c r="P8" s="22" t="s">
        <v>14</v>
      </c>
      <c r="Q8" s="22" t="s">
        <v>20</v>
      </c>
      <c r="R8" s="22" t="s">
        <v>72</v>
      </c>
    </row>
    <row r="9" spans="1:21" x14ac:dyDescent="0.25">
      <c r="A9" s="22" t="s">
        <v>84</v>
      </c>
      <c r="B9" s="3">
        <v>2012</v>
      </c>
      <c r="C9" s="22" t="s">
        <v>15</v>
      </c>
      <c r="D9" s="22" t="s">
        <v>16</v>
      </c>
      <c r="E9" s="22" t="s">
        <v>85</v>
      </c>
      <c r="F9" s="23">
        <v>41050</v>
      </c>
      <c r="G9" s="23">
        <v>41064</v>
      </c>
      <c r="H9" s="24">
        <v>3132.61</v>
      </c>
      <c r="I9" s="12">
        <v>3297.48</v>
      </c>
      <c r="J9" s="12">
        <v>164.87</v>
      </c>
      <c r="K9" s="23">
        <v>41029</v>
      </c>
      <c r="L9" s="23">
        <v>41000</v>
      </c>
      <c r="M9" s="22" t="s">
        <v>64</v>
      </c>
      <c r="N9" s="22" t="s">
        <v>13</v>
      </c>
      <c r="O9" s="20" t="s">
        <v>101</v>
      </c>
      <c r="P9" s="22" t="s">
        <v>14</v>
      </c>
      <c r="Q9" s="22" t="s">
        <v>20</v>
      </c>
      <c r="R9" s="22" t="s">
        <v>72</v>
      </c>
    </row>
    <row r="10" spans="1:21" x14ac:dyDescent="0.25">
      <c r="A10" s="22" t="s">
        <v>90</v>
      </c>
      <c r="B10" s="3">
        <v>2012</v>
      </c>
      <c r="C10" s="22" t="s">
        <v>15</v>
      </c>
      <c r="D10" s="22" t="s">
        <v>16</v>
      </c>
      <c r="E10" s="22" t="s">
        <v>91</v>
      </c>
      <c r="F10" s="23">
        <v>41022</v>
      </c>
      <c r="G10" s="23">
        <v>41039</v>
      </c>
      <c r="H10" s="24">
        <v>4840.8999999999996</v>
      </c>
      <c r="I10" s="12">
        <v>5042.6000000000004</v>
      </c>
      <c r="J10" s="12">
        <v>201.7</v>
      </c>
      <c r="K10" s="23">
        <v>40968</v>
      </c>
      <c r="L10" s="23">
        <v>40935</v>
      </c>
      <c r="M10" s="22" t="s">
        <v>64</v>
      </c>
      <c r="N10" s="22" t="s">
        <v>13</v>
      </c>
      <c r="O10" s="20" t="s">
        <v>101</v>
      </c>
      <c r="P10" s="22" t="s">
        <v>14</v>
      </c>
      <c r="Q10" s="22" t="s">
        <v>20</v>
      </c>
      <c r="R10" s="22" t="s">
        <v>72</v>
      </c>
    </row>
    <row r="11" spans="1:21" x14ac:dyDescent="0.25">
      <c r="A11" s="22" t="s">
        <v>92</v>
      </c>
      <c r="B11" s="3">
        <v>2012</v>
      </c>
      <c r="C11" s="22" t="s">
        <v>15</v>
      </c>
      <c r="D11" s="22" t="s">
        <v>16</v>
      </c>
      <c r="E11" s="22" t="s">
        <v>93</v>
      </c>
      <c r="F11" s="23">
        <v>41022</v>
      </c>
      <c r="G11" s="23">
        <v>41039</v>
      </c>
      <c r="H11" s="24">
        <v>4215.59</v>
      </c>
      <c r="I11" s="12">
        <v>4391.24</v>
      </c>
      <c r="J11" s="12">
        <v>175.65</v>
      </c>
      <c r="K11" s="23">
        <v>40999</v>
      </c>
      <c r="L11" s="23">
        <v>40969</v>
      </c>
      <c r="M11" s="22" t="s">
        <v>64</v>
      </c>
      <c r="N11" s="22" t="s">
        <v>13</v>
      </c>
      <c r="O11" s="20" t="s">
        <v>101</v>
      </c>
      <c r="P11" s="22" t="s">
        <v>14</v>
      </c>
      <c r="Q11" s="22" t="s">
        <v>20</v>
      </c>
      <c r="R11" s="22" t="s">
        <v>72</v>
      </c>
    </row>
    <row r="12" spans="1:21" x14ac:dyDescent="0.25">
      <c r="A12" s="50"/>
      <c r="B12" s="55"/>
      <c r="C12" s="50"/>
      <c r="D12" s="50"/>
      <c r="E12" s="50"/>
      <c r="F12" s="56"/>
      <c r="G12" s="56"/>
      <c r="H12" s="57"/>
      <c r="I12" s="58"/>
      <c r="J12" s="12"/>
      <c r="K12" s="56"/>
      <c r="L12" s="56"/>
      <c r="M12" s="50"/>
      <c r="N12" s="50"/>
      <c r="O12" s="20"/>
      <c r="P12" s="50"/>
      <c r="Q12" s="50"/>
      <c r="R12" s="50"/>
    </row>
    <row r="13" spans="1:21" s="32" customFormat="1" x14ac:dyDescent="0.25">
      <c r="A13" s="28" t="s">
        <v>114</v>
      </c>
      <c r="B13" s="28">
        <v>2014</v>
      </c>
      <c r="C13" s="28" t="s">
        <v>116</v>
      </c>
      <c r="D13" s="28" t="s">
        <v>117</v>
      </c>
      <c r="E13" s="28" t="s">
        <v>118</v>
      </c>
      <c r="F13" s="29">
        <v>41856</v>
      </c>
      <c r="G13" s="29">
        <v>41900</v>
      </c>
      <c r="H13" s="33">
        <v>3797</v>
      </c>
      <c r="I13" s="33">
        <v>3797</v>
      </c>
      <c r="J13" s="30">
        <v>0</v>
      </c>
      <c r="K13" s="29">
        <v>41820</v>
      </c>
      <c r="L13" s="29">
        <v>41788</v>
      </c>
      <c r="M13" s="28" t="s">
        <v>64</v>
      </c>
      <c r="N13" s="28" t="s">
        <v>13</v>
      </c>
      <c r="O13" s="31" t="s">
        <v>101</v>
      </c>
      <c r="Q13" s="28" t="s">
        <v>20</v>
      </c>
      <c r="R13" s="28" t="s">
        <v>115</v>
      </c>
      <c r="T13" s="28"/>
      <c r="U13" s="28" t="s">
        <v>14</v>
      </c>
    </row>
    <row r="14" spans="1:21" s="7" customFormat="1" x14ac:dyDescent="0.25">
      <c r="A14" s="27" t="s">
        <v>113</v>
      </c>
      <c r="B14" s="7">
        <v>2014</v>
      </c>
      <c r="C14" s="22" t="s">
        <v>15</v>
      </c>
      <c r="D14" s="4" t="s">
        <v>16</v>
      </c>
      <c r="I14" s="8">
        <v>5932.5</v>
      </c>
      <c r="J14" s="15"/>
    </row>
    <row r="15" spans="1:21" s="7" customFormat="1" x14ac:dyDescent="0.25">
      <c r="A15" s="27" t="s">
        <v>113</v>
      </c>
      <c r="B15" s="7">
        <v>2014</v>
      </c>
      <c r="C15" s="22" t="s">
        <v>15</v>
      </c>
      <c r="D15" s="4" t="s">
        <v>16</v>
      </c>
      <c r="I15" s="9">
        <v>13030.3</v>
      </c>
      <c r="J15" s="15"/>
    </row>
    <row r="16" spans="1:21" x14ac:dyDescent="0.25">
      <c r="A16" s="22"/>
      <c r="B16" s="3"/>
      <c r="C16" s="22"/>
      <c r="D16" s="22"/>
      <c r="E16" s="22"/>
      <c r="F16" s="23"/>
      <c r="G16" s="23"/>
      <c r="H16" s="24"/>
      <c r="I16" s="12"/>
      <c r="J16" s="12"/>
      <c r="K16" s="23"/>
      <c r="L16" s="23"/>
      <c r="M16" s="22"/>
      <c r="N16" s="22"/>
      <c r="O16" s="20"/>
      <c r="P16" s="22"/>
      <c r="Q16" s="22"/>
      <c r="R16" s="22"/>
    </row>
    <row r="17" spans="1:18" x14ac:dyDescent="0.25">
      <c r="A17" s="22" t="s">
        <v>48</v>
      </c>
      <c r="B17" s="3">
        <v>2015</v>
      </c>
      <c r="C17" s="22" t="s">
        <v>30</v>
      </c>
      <c r="D17" s="22" t="s">
        <v>31</v>
      </c>
      <c r="E17" s="22" t="s">
        <v>49</v>
      </c>
      <c r="F17" s="23">
        <v>42214</v>
      </c>
      <c r="G17" s="23">
        <v>42227</v>
      </c>
      <c r="H17" s="24">
        <v>1188</v>
      </c>
      <c r="I17" s="12">
        <v>1237.5</v>
      </c>
      <c r="J17" s="12">
        <v>49.5</v>
      </c>
      <c r="K17" s="23">
        <v>42185</v>
      </c>
      <c r="L17" s="23">
        <v>42142</v>
      </c>
      <c r="M17" s="22" t="s">
        <v>43</v>
      </c>
      <c r="N17" s="22" t="s">
        <v>46</v>
      </c>
      <c r="O17" s="20" t="s">
        <v>103</v>
      </c>
      <c r="P17" s="22" t="s">
        <v>14</v>
      </c>
      <c r="Q17" s="22" t="s">
        <v>20</v>
      </c>
      <c r="R17" s="22" t="s">
        <v>45</v>
      </c>
    </row>
    <row r="18" spans="1:18" x14ac:dyDescent="0.25">
      <c r="A18" s="22" t="s">
        <v>61</v>
      </c>
      <c r="B18" s="3">
        <v>2015</v>
      </c>
      <c r="C18" s="22" t="s">
        <v>56</v>
      </c>
      <c r="D18" s="22" t="s">
        <v>57</v>
      </c>
      <c r="E18" s="22" t="s">
        <v>63</v>
      </c>
      <c r="F18" s="23">
        <v>42135</v>
      </c>
      <c r="G18" s="23">
        <v>42179</v>
      </c>
      <c r="H18" s="24">
        <v>4543.0600000000004</v>
      </c>
      <c r="I18" s="12">
        <v>4543.0600000000004</v>
      </c>
      <c r="J18" s="12">
        <v>0</v>
      </c>
      <c r="K18" s="23">
        <v>42122</v>
      </c>
      <c r="L18" s="23">
        <v>42059</v>
      </c>
      <c r="M18" s="22" t="s">
        <v>64</v>
      </c>
      <c r="N18" s="22" t="s">
        <v>13</v>
      </c>
      <c r="O18" s="20" t="s">
        <v>101</v>
      </c>
      <c r="P18" s="22" t="s">
        <v>14</v>
      </c>
      <c r="Q18" s="22" t="s">
        <v>20</v>
      </c>
      <c r="R18" s="22" t="s">
        <v>62</v>
      </c>
    </row>
    <row r="19" spans="1:18" x14ac:dyDescent="0.25">
      <c r="A19" s="22" t="s">
        <v>65</v>
      </c>
      <c r="B19" s="3">
        <v>2016</v>
      </c>
      <c r="C19" s="22" t="s">
        <v>15</v>
      </c>
      <c r="D19" s="22" t="s">
        <v>16</v>
      </c>
      <c r="E19" s="22" t="s">
        <v>66</v>
      </c>
      <c r="F19" s="23">
        <v>42355</v>
      </c>
      <c r="G19" s="23">
        <v>42367</v>
      </c>
      <c r="H19" s="24">
        <v>4822.58</v>
      </c>
      <c r="I19" s="12">
        <v>4921</v>
      </c>
      <c r="J19" s="12">
        <v>98.42</v>
      </c>
      <c r="K19" s="23">
        <v>42338</v>
      </c>
      <c r="L19" s="23">
        <v>42308</v>
      </c>
      <c r="M19" s="22" t="s">
        <v>18</v>
      </c>
      <c r="N19" s="22" t="s">
        <v>13</v>
      </c>
      <c r="O19" s="20" t="s">
        <v>101</v>
      </c>
      <c r="P19" s="22" t="s">
        <v>19</v>
      </c>
      <c r="Q19" s="22" t="s">
        <v>20</v>
      </c>
      <c r="R19" s="22" t="s">
        <v>12</v>
      </c>
    </row>
    <row r="20" spans="1:18" x14ac:dyDescent="0.25">
      <c r="A20" s="22" t="s">
        <v>78</v>
      </c>
      <c r="B20" s="3">
        <v>2016</v>
      </c>
      <c r="C20" s="22" t="s">
        <v>15</v>
      </c>
      <c r="D20" s="22" t="s">
        <v>16</v>
      </c>
      <c r="E20" s="22" t="s">
        <v>79</v>
      </c>
      <c r="F20" s="23">
        <v>42331</v>
      </c>
      <c r="G20" s="23">
        <v>42345</v>
      </c>
      <c r="H20" s="24">
        <v>4489.38</v>
      </c>
      <c r="I20" s="12">
        <v>4581</v>
      </c>
      <c r="J20" s="12">
        <v>91.62</v>
      </c>
      <c r="K20" s="23">
        <v>42308</v>
      </c>
      <c r="L20" s="23">
        <v>42277</v>
      </c>
      <c r="M20" s="22" t="s">
        <v>18</v>
      </c>
      <c r="N20" s="22" t="s">
        <v>13</v>
      </c>
      <c r="O20" s="20" t="s">
        <v>101</v>
      </c>
      <c r="P20" s="22" t="s">
        <v>19</v>
      </c>
      <c r="Q20" s="22" t="s">
        <v>20</v>
      </c>
      <c r="R20" s="22" t="s">
        <v>12</v>
      </c>
    </row>
    <row r="21" spans="1:18" x14ac:dyDescent="0.25">
      <c r="A21" s="22" t="s">
        <v>80</v>
      </c>
      <c r="B21" s="3">
        <v>2016</v>
      </c>
      <c r="C21" s="22" t="s">
        <v>15</v>
      </c>
      <c r="D21" s="22" t="s">
        <v>16</v>
      </c>
      <c r="E21" s="22" t="s">
        <v>81</v>
      </c>
      <c r="F21" s="23">
        <v>42296</v>
      </c>
      <c r="G21" s="23">
        <v>42310</v>
      </c>
      <c r="H21" s="24">
        <v>2992.58</v>
      </c>
      <c r="I21" s="12">
        <v>3053.65</v>
      </c>
      <c r="J21" s="12">
        <v>61.07</v>
      </c>
      <c r="K21" s="23">
        <v>42277</v>
      </c>
      <c r="L21" s="23">
        <v>42248</v>
      </c>
      <c r="M21" s="22" t="s">
        <v>18</v>
      </c>
      <c r="N21" s="22" t="s">
        <v>13</v>
      </c>
      <c r="O21" s="20" t="s">
        <v>101</v>
      </c>
      <c r="P21" s="22" t="s">
        <v>19</v>
      </c>
      <c r="Q21" s="22" t="s">
        <v>20</v>
      </c>
      <c r="R21" s="22" t="s">
        <v>12</v>
      </c>
    </row>
    <row r="22" spans="1:18" x14ac:dyDescent="0.25">
      <c r="A22" s="22"/>
      <c r="B22" s="3"/>
      <c r="C22" s="22"/>
      <c r="D22" s="22"/>
      <c r="E22" s="22"/>
      <c r="F22" s="23"/>
      <c r="G22" s="23"/>
      <c r="H22" s="24"/>
      <c r="I22" s="12"/>
      <c r="J22" s="12"/>
      <c r="K22" s="23"/>
      <c r="L22" s="23"/>
      <c r="M22" s="22"/>
      <c r="N22" s="22"/>
      <c r="O22" s="20"/>
      <c r="P22" s="22"/>
      <c r="Q22" s="22"/>
      <c r="R22" s="22"/>
    </row>
    <row r="23" spans="1:18" x14ac:dyDescent="0.25">
      <c r="A23" s="22" t="s">
        <v>88</v>
      </c>
      <c r="B23" s="3">
        <v>2016</v>
      </c>
      <c r="C23" s="22" t="s">
        <v>15</v>
      </c>
      <c r="D23" s="22" t="s">
        <v>16</v>
      </c>
      <c r="E23" s="22" t="s">
        <v>89</v>
      </c>
      <c r="F23" s="23">
        <v>42331</v>
      </c>
      <c r="G23" s="23">
        <v>42375</v>
      </c>
      <c r="H23" s="24">
        <v>282</v>
      </c>
      <c r="I23" s="12">
        <v>282</v>
      </c>
      <c r="J23" s="12">
        <v>0</v>
      </c>
      <c r="K23" s="23">
        <v>42308</v>
      </c>
      <c r="L23" s="23">
        <v>42277</v>
      </c>
      <c r="M23" s="22" t="s">
        <v>18</v>
      </c>
      <c r="N23" s="22" t="s">
        <v>13</v>
      </c>
      <c r="O23" s="20" t="s">
        <v>101</v>
      </c>
      <c r="P23" s="22" t="s">
        <v>14</v>
      </c>
      <c r="Q23" s="22" t="s">
        <v>20</v>
      </c>
      <c r="R23" s="22" t="s">
        <v>12</v>
      </c>
    </row>
    <row r="24" spans="1:18" x14ac:dyDescent="0.25">
      <c r="A24" s="22" t="s">
        <v>11</v>
      </c>
      <c r="B24" s="3">
        <v>2016</v>
      </c>
      <c r="C24" s="22" t="s">
        <v>15</v>
      </c>
      <c r="D24" s="22" t="s">
        <v>16</v>
      </c>
      <c r="E24" s="22" t="s">
        <v>17</v>
      </c>
      <c r="F24" s="23">
        <v>42402</v>
      </c>
      <c r="G24" s="23">
        <v>42417</v>
      </c>
      <c r="H24" s="24">
        <v>1613.28</v>
      </c>
      <c r="I24" s="12">
        <v>1646.2</v>
      </c>
      <c r="J24" s="12">
        <v>32.92</v>
      </c>
      <c r="K24" s="23">
        <v>42369</v>
      </c>
      <c r="L24" s="23">
        <v>42338</v>
      </c>
      <c r="M24" s="22" t="s">
        <v>18</v>
      </c>
      <c r="N24" s="22" t="s">
        <v>13</v>
      </c>
      <c r="O24" s="20" t="s">
        <v>101</v>
      </c>
      <c r="P24" s="22" t="s">
        <v>19</v>
      </c>
      <c r="Q24" s="22" t="s">
        <v>20</v>
      </c>
      <c r="R24" s="22" t="s">
        <v>12</v>
      </c>
    </row>
    <row r="25" spans="1:18" x14ac:dyDescent="0.25">
      <c r="A25" s="22" t="s">
        <v>21</v>
      </c>
      <c r="B25" s="3">
        <v>2016</v>
      </c>
      <c r="C25" s="22" t="s">
        <v>15</v>
      </c>
      <c r="D25" s="22" t="s">
        <v>16</v>
      </c>
      <c r="E25" s="22" t="s">
        <v>22</v>
      </c>
      <c r="F25" s="23">
        <v>42423</v>
      </c>
      <c r="G25" s="23">
        <v>42437</v>
      </c>
      <c r="H25" s="24">
        <v>3934.39</v>
      </c>
      <c r="I25" s="12">
        <v>4014.68</v>
      </c>
      <c r="J25" s="12">
        <v>80.290000000000006</v>
      </c>
      <c r="K25" s="23">
        <v>42400</v>
      </c>
      <c r="L25" s="23">
        <v>42369</v>
      </c>
      <c r="M25" s="22" t="s">
        <v>18</v>
      </c>
      <c r="N25" s="22" t="s">
        <v>13</v>
      </c>
      <c r="O25" s="20" t="s">
        <v>101</v>
      </c>
      <c r="P25" s="22" t="s">
        <v>19</v>
      </c>
      <c r="Q25" s="22" t="s">
        <v>20</v>
      </c>
      <c r="R25" s="22" t="s">
        <v>12</v>
      </c>
    </row>
    <row r="26" spans="1:18" x14ac:dyDescent="0.25">
      <c r="A26" s="22" t="s">
        <v>26</v>
      </c>
      <c r="B26" s="3">
        <v>2016</v>
      </c>
      <c r="C26" s="22" t="s">
        <v>15</v>
      </c>
      <c r="D26" s="22" t="s">
        <v>16</v>
      </c>
      <c r="E26" s="22" t="s">
        <v>27</v>
      </c>
      <c r="F26" s="23">
        <v>42551</v>
      </c>
      <c r="G26" s="23">
        <v>42597</v>
      </c>
      <c r="H26" s="24">
        <v>2142.11</v>
      </c>
      <c r="I26" s="12">
        <v>2142.11</v>
      </c>
      <c r="J26" s="12">
        <v>0</v>
      </c>
      <c r="K26" s="23">
        <v>42429</v>
      </c>
      <c r="L26" s="23">
        <v>42400</v>
      </c>
      <c r="M26" s="22" t="s">
        <v>18</v>
      </c>
      <c r="N26" s="22" t="s">
        <v>13</v>
      </c>
      <c r="O26" s="20" t="s">
        <v>101</v>
      </c>
      <c r="P26" s="22" t="s">
        <v>14</v>
      </c>
      <c r="Q26" s="22" t="s">
        <v>20</v>
      </c>
      <c r="R26" s="22" t="s">
        <v>12</v>
      </c>
    </row>
    <row r="27" spans="1:18" x14ac:dyDescent="0.25">
      <c r="A27" s="22" t="s">
        <v>44</v>
      </c>
      <c r="B27" s="3">
        <v>2016</v>
      </c>
      <c r="C27" s="22" t="s">
        <v>30</v>
      </c>
      <c r="D27" s="22" t="s">
        <v>31</v>
      </c>
      <c r="E27" s="22" t="s">
        <v>47</v>
      </c>
      <c r="F27" s="23">
        <v>42537</v>
      </c>
      <c r="G27" s="23">
        <v>42549</v>
      </c>
      <c r="H27" s="24">
        <v>562.55999999999995</v>
      </c>
      <c r="I27" s="12">
        <v>586</v>
      </c>
      <c r="J27" s="12">
        <v>23.44</v>
      </c>
      <c r="K27" s="23">
        <v>42537</v>
      </c>
      <c r="L27" s="23">
        <v>42186</v>
      </c>
      <c r="M27" s="22" t="s">
        <v>43</v>
      </c>
      <c r="N27" s="22" t="s">
        <v>46</v>
      </c>
      <c r="O27" s="20" t="s">
        <v>103</v>
      </c>
      <c r="P27" s="22" t="s">
        <v>19</v>
      </c>
      <c r="Q27" s="22" t="s">
        <v>20</v>
      </c>
      <c r="R27" s="22" t="s">
        <v>45</v>
      </c>
    </row>
    <row r="28" spans="1:18" x14ac:dyDescent="0.25">
      <c r="A28" s="22" t="s">
        <v>54</v>
      </c>
      <c r="B28" s="3">
        <v>2016</v>
      </c>
      <c r="C28" s="22" t="s">
        <v>56</v>
      </c>
      <c r="D28" s="22" t="s">
        <v>57</v>
      </c>
      <c r="E28" s="22" t="s">
        <v>58</v>
      </c>
      <c r="F28" s="23">
        <v>42531</v>
      </c>
      <c r="G28" s="23">
        <v>42577</v>
      </c>
      <c r="H28" s="24">
        <v>6825.31</v>
      </c>
      <c r="I28" s="12">
        <v>6825.31</v>
      </c>
      <c r="J28" s="12">
        <v>0</v>
      </c>
      <c r="K28" s="23">
        <v>42185</v>
      </c>
      <c r="L28" s="23">
        <v>42095</v>
      </c>
      <c r="M28" s="22" t="s">
        <v>18</v>
      </c>
      <c r="N28" s="22" t="s">
        <v>13</v>
      </c>
      <c r="O28" s="20" t="s">
        <v>101</v>
      </c>
      <c r="P28" s="22" t="s">
        <v>14</v>
      </c>
      <c r="Q28" s="22" t="s">
        <v>20</v>
      </c>
      <c r="R28" s="22" t="s">
        <v>55</v>
      </c>
    </row>
    <row r="29" spans="1:18" x14ac:dyDescent="0.25">
      <c r="A29" s="22" t="s">
        <v>50</v>
      </c>
      <c r="B29" s="3">
        <v>2017</v>
      </c>
      <c r="C29" s="22" t="s">
        <v>15</v>
      </c>
      <c r="D29" s="22" t="s">
        <v>16</v>
      </c>
      <c r="E29" s="22" t="s">
        <v>51</v>
      </c>
      <c r="F29" s="23">
        <v>42695</v>
      </c>
      <c r="G29" s="23">
        <v>42709</v>
      </c>
      <c r="H29" s="24">
        <v>1146.5999999999999</v>
      </c>
      <c r="I29" s="12">
        <v>1170</v>
      </c>
      <c r="J29" s="12">
        <v>23.4</v>
      </c>
      <c r="K29" s="23">
        <v>42674</v>
      </c>
      <c r="L29" s="23">
        <v>42648</v>
      </c>
      <c r="M29" s="22" t="s">
        <v>18</v>
      </c>
      <c r="N29" s="22" t="s">
        <v>13</v>
      </c>
      <c r="O29" s="20" t="s">
        <v>101</v>
      </c>
      <c r="P29" s="22" t="s">
        <v>19</v>
      </c>
      <c r="Q29" s="22" t="s">
        <v>20</v>
      </c>
      <c r="R29" s="22" t="s">
        <v>24</v>
      </c>
    </row>
    <row r="30" spans="1:18" x14ac:dyDescent="0.25">
      <c r="A30" s="22"/>
      <c r="B30" s="3"/>
      <c r="C30" s="22"/>
      <c r="D30" s="22"/>
      <c r="E30" s="22"/>
      <c r="F30" s="23"/>
      <c r="G30" s="23"/>
      <c r="H30" s="24"/>
      <c r="I30" s="12"/>
      <c r="J30" s="12"/>
      <c r="K30" s="23"/>
      <c r="L30" s="23"/>
      <c r="M30" s="22"/>
      <c r="N30" s="22"/>
      <c r="O30" s="20"/>
      <c r="P30" s="22"/>
      <c r="Q30" s="22"/>
      <c r="R30" s="22"/>
    </row>
    <row r="31" spans="1:18" x14ac:dyDescent="0.25">
      <c r="A31" s="22" t="s">
        <v>69</v>
      </c>
      <c r="B31" s="3">
        <v>2017</v>
      </c>
      <c r="C31" s="22" t="s">
        <v>15</v>
      </c>
      <c r="D31" s="22" t="s">
        <v>16</v>
      </c>
      <c r="E31" s="22" t="s">
        <v>70</v>
      </c>
      <c r="F31" s="23">
        <v>42732</v>
      </c>
      <c r="G31" s="23">
        <v>42752</v>
      </c>
      <c r="H31" s="24">
        <v>6141.96</v>
      </c>
      <c r="I31" s="12">
        <v>6204</v>
      </c>
      <c r="J31" s="12">
        <v>62.04</v>
      </c>
      <c r="K31" s="23">
        <v>42704</v>
      </c>
      <c r="L31" s="23">
        <v>42674</v>
      </c>
      <c r="M31" s="22" t="s">
        <v>18</v>
      </c>
      <c r="N31" s="22" t="s">
        <v>13</v>
      </c>
      <c r="O31" s="20" t="s">
        <v>101</v>
      </c>
      <c r="P31" s="22" t="s">
        <v>19</v>
      </c>
      <c r="Q31" s="22" t="s">
        <v>20</v>
      </c>
      <c r="R31" s="22" t="s">
        <v>24</v>
      </c>
    </row>
    <row r="32" spans="1:18" x14ac:dyDescent="0.25">
      <c r="A32" s="22" t="s">
        <v>86</v>
      </c>
      <c r="B32" s="3">
        <v>2017</v>
      </c>
      <c r="C32" s="22" t="s">
        <v>15</v>
      </c>
      <c r="D32" s="22" t="s">
        <v>16</v>
      </c>
      <c r="E32" s="22" t="s">
        <v>87</v>
      </c>
      <c r="F32" s="23">
        <v>42432</v>
      </c>
      <c r="G32" s="23">
        <v>42810</v>
      </c>
      <c r="H32" s="24">
        <v>5982</v>
      </c>
      <c r="I32" s="12">
        <v>5982</v>
      </c>
      <c r="J32" s="12">
        <v>0</v>
      </c>
      <c r="K32" s="23">
        <v>42766</v>
      </c>
      <c r="L32" s="23">
        <v>42735</v>
      </c>
      <c r="M32" s="22" t="s">
        <v>18</v>
      </c>
      <c r="N32" s="22" t="s">
        <v>13</v>
      </c>
      <c r="O32" s="20" t="s">
        <v>101</v>
      </c>
      <c r="P32" s="22" t="s">
        <v>19</v>
      </c>
      <c r="Q32" s="22" t="s">
        <v>20</v>
      </c>
      <c r="R32" s="22" t="s">
        <v>24</v>
      </c>
    </row>
    <row r="33" spans="1:19" x14ac:dyDescent="0.25">
      <c r="A33" s="22" t="s">
        <v>23</v>
      </c>
      <c r="B33" s="3">
        <v>2017</v>
      </c>
      <c r="C33" s="22" t="s">
        <v>15</v>
      </c>
      <c r="D33" s="22" t="s">
        <v>16</v>
      </c>
      <c r="E33" s="22" t="s">
        <v>25</v>
      </c>
      <c r="F33" s="23">
        <v>42760</v>
      </c>
      <c r="G33" s="23">
        <v>42773</v>
      </c>
      <c r="H33" s="24">
        <v>3753.4</v>
      </c>
      <c r="I33" s="12">
        <v>3830</v>
      </c>
      <c r="J33" s="12">
        <v>76.599999999999994</v>
      </c>
      <c r="K33" s="23">
        <v>42735</v>
      </c>
      <c r="L33" s="23">
        <v>42704</v>
      </c>
      <c r="M33" s="22" t="s">
        <v>18</v>
      </c>
      <c r="N33" s="22" t="s">
        <v>13</v>
      </c>
      <c r="O33" s="20" t="s">
        <v>101</v>
      </c>
      <c r="P33" s="22" t="s">
        <v>19</v>
      </c>
      <c r="Q33" s="22" t="s">
        <v>20</v>
      </c>
      <c r="R33" s="22" t="s">
        <v>24</v>
      </c>
    </row>
    <row r="34" spans="1:19" x14ac:dyDescent="0.25">
      <c r="A34" s="22" t="s">
        <v>28</v>
      </c>
      <c r="B34" s="3">
        <v>2017</v>
      </c>
      <c r="C34" s="22" t="s">
        <v>30</v>
      </c>
      <c r="D34" s="22" t="s">
        <v>31</v>
      </c>
      <c r="E34" s="22" t="s">
        <v>32</v>
      </c>
      <c r="F34" s="23">
        <v>42934</v>
      </c>
      <c r="G34" s="23">
        <v>42948</v>
      </c>
      <c r="H34" s="24">
        <v>422.4</v>
      </c>
      <c r="I34" s="12">
        <v>440</v>
      </c>
      <c r="J34" s="12">
        <v>17.600000000000001</v>
      </c>
      <c r="K34" s="23">
        <v>42916</v>
      </c>
      <c r="L34" s="23">
        <v>42778</v>
      </c>
      <c r="M34" s="22" t="s">
        <v>18</v>
      </c>
      <c r="N34" s="22" t="s">
        <v>13</v>
      </c>
      <c r="O34" s="20" t="s">
        <v>101</v>
      </c>
      <c r="P34" s="22" t="s">
        <v>19</v>
      </c>
      <c r="Q34" s="22" t="s">
        <v>20</v>
      </c>
      <c r="R34" s="22" t="s">
        <v>29</v>
      </c>
    </row>
    <row r="35" spans="1:19" x14ac:dyDescent="0.25">
      <c r="A35" s="22" t="s">
        <v>33</v>
      </c>
      <c r="B35" s="3">
        <v>2017</v>
      </c>
      <c r="C35" s="22" t="s">
        <v>15</v>
      </c>
      <c r="D35" s="22" t="s">
        <v>16</v>
      </c>
      <c r="E35" s="22" t="s">
        <v>34</v>
      </c>
      <c r="F35" s="23">
        <v>42936</v>
      </c>
      <c r="G35" s="23">
        <v>42948</v>
      </c>
      <c r="H35" s="24">
        <v>2279.09</v>
      </c>
      <c r="I35" s="12">
        <v>2325.6</v>
      </c>
      <c r="J35" s="12">
        <v>46.51</v>
      </c>
      <c r="K35" s="23">
        <v>42916</v>
      </c>
      <c r="L35" s="23">
        <v>42855</v>
      </c>
      <c r="M35" s="22" t="s">
        <v>18</v>
      </c>
      <c r="N35" s="22" t="s">
        <v>13</v>
      </c>
      <c r="O35" s="20" t="s">
        <v>101</v>
      </c>
      <c r="P35" s="22" t="s">
        <v>19</v>
      </c>
      <c r="Q35" s="22" t="s">
        <v>20</v>
      </c>
      <c r="R35" s="22" t="s">
        <v>24</v>
      </c>
    </row>
    <row r="36" spans="1:19" x14ac:dyDescent="0.25">
      <c r="A36" s="22" t="s">
        <v>52</v>
      </c>
      <c r="B36" s="3">
        <v>2017</v>
      </c>
      <c r="C36" s="22" t="s">
        <v>15</v>
      </c>
      <c r="D36" s="22" t="s">
        <v>16</v>
      </c>
      <c r="E36" s="22" t="s">
        <v>53</v>
      </c>
      <c r="F36" s="23">
        <v>42885</v>
      </c>
      <c r="G36" s="23">
        <v>42899</v>
      </c>
      <c r="H36" s="24">
        <v>652.67999999999995</v>
      </c>
      <c r="I36" s="12">
        <v>666</v>
      </c>
      <c r="J36" s="12">
        <v>13.32</v>
      </c>
      <c r="K36" s="23">
        <v>42855</v>
      </c>
      <c r="L36" s="23">
        <v>42766</v>
      </c>
      <c r="M36" s="22" t="s">
        <v>18</v>
      </c>
      <c r="N36" s="22" t="s">
        <v>13</v>
      </c>
      <c r="O36" s="20" t="s">
        <v>101</v>
      </c>
      <c r="P36" s="22" t="s">
        <v>19</v>
      </c>
      <c r="Q36" s="22" t="s">
        <v>20</v>
      </c>
      <c r="R36" s="22" t="s">
        <v>24</v>
      </c>
    </row>
    <row r="37" spans="1:19" x14ac:dyDescent="0.25">
      <c r="A37" s="22" t="s">
        <v>59</v>
      </c>
      <c r="B37" s="3">
        <v>2017</v>
      </c>
      <c r="C37" s="22" t="s">
        <v>30</v>
      </c>
      <c r="D37" s="22" t="s">
        <v>31</v>
      </c>
      <c r="E37" s="22" t="s">
        <v>60</v>
      </c>
      <c r="F37" s="23">
        <v>42782</v>
      </c>
      <c r="G37" s="23">
        <v>42794</v>
      </c>
      <c r="H37" s="24">
        <v>1584</v>
      </c>
      <c r="I37" s="12">
        <v>1650</v>
      </c>
      <c r="J37" s="12">
        <v>66</v>
      </c>
      <c r="K37" s="23">
        <v>42777</v>
      </c>
      <c r="L37" s="23">
        <v>42647</v>
      </c>
      <c r="M37" s="22" t="s">
        <v>43</v>
      </c>
      <c r="N37" s="22" t="s">
        <v>46</v>
      </c>
      <c r="O37" s="20" t="s">
        <v>103</v>
      </c>
      <c r="P37" s="22" t="s">
        <v>19</v>
      </c>
      <c r="Q37" s="22" t="s">
        <v>20</v>
      </c>
      <c r="R37" s="22" t="s">
        <v>29</v>
      </c>
    </row>
    <row r="38" spans="1:19" x14ac:dyDescent="0.25">
      <c r="A38" s="22"/>
      <c r="B38" s="3"/>
      <c r="C38" s="22"/>
      <c r="D38" s="22"/>
      <c r="E38" s="22"/>
      <c r="F38" s="23"/>
      <c r="G38" s="23"/>
      <c r="H38" s="24"/>
      <c r="I38" s="12"/>
      <c r="J38" s="12"/>
      <c r="K38" s="23"/>
      <c r="L38" s="23"/>
      <c r="M38" s="22"/>
      <c r="N38" s="22"/>
      <c r="O38" s="20"/>
      <c r="P38" s="22"/>
      <c r="Q38" s="22"/>
      <c r="R38" s="22"/>
    </row>
    <row r="39" spans="1:19" x14ac:dyDescent="0.25">
      <c r="A39" s="22" t="s">
        <v>35</v>
      </c>
      <c r="B39" s="3">
        <v>2018</v>
      </c>
      <c r="C39" s="22" t="s">
        <v>37</v>
      </c>
      <c r="D39" s="22" t="s">
        <v>38</v>
      </c>
      <c r="E39" s="22" t="s">
        <v>39</v>
      </c>
      <c r="F39" s="23">
        <v>43301</v>
      </c>
      <c r="G39" s="23">
        <v>43333</v>
      </c>
      <c r="H39" s="24">
        <v>38716.07</v>
      </c>
      <c r="I39" s="12">
        <v>38716.07</v>
      </c>
      <c r="J39" s="12">
        <v>0</v>
      </c>
      <c r="K39" s="23">
        <v>43281</v>
      </c>
      <c r="L39" s="23">
        <v>43189</v>
      </c>
      <c r="M39" s="22" t="s">
        <v>40</v>
      </c>
      <c r="N39" s="22" t="s">
        <v>14</v>
      </c>
      <c r="O39" s="20" t="s">
        <v>102</v>
      </c>
      <c r="P39" s="22" t="s">
        <v>19</v>
      </c>
      <c r="Q39" s="22" t="s">
        <v>41</v>
      </c>
      <c r="R39" s="22" t="s">
        <v>36</v>
      </c>
      <c r="S39" s="40" t="s">
        <v>119</v>
      </c>
    </row>
    <row r="40" spans="1:19" x14ac:dyDescent="0.25">
      <c r="A40" s="22" t="s">
        <v>35</v>
      </c>
      <c r="B40" s="3">
        <v>2018</v>
      </c>
      <c r="C40" s="22" t="s">
        <v>37</v>
      </c>
      <c r="D40" s="22" t="s">
        <v>38</v>
      </c>
      <c r="E40" s="22" t="s">
        <v>39</v>
      </c>
      <c r="F40" s="23">
        <v>43301</v>
      </c>
      <c r="G40" s="23">
        <v>43333</v>
      </c>
      <c r="H40" s="24">
        <v>16627.27</v>
      </c>
      <c r="I40" s="12">
        <v>16627.27</v>
      </c>
      <c r="J40" s="12">
        <v>0</v>
      </c>
      <c r="K40" s="23">
        <v>43281</v>
      </c>
      <c r="L40" s="23">
        <v>43189</v>
      </c>
      <c r="M40" s="22" t="s">
        <v>43</v>
      </c>
      <c r="N40" s="22" t="s">
        <v>42</v>
      </c>
      <c r="O40" s="20" t="s">
        <v>103</v>
      </c>
      <c r="P40" s="22" t="s">
        <v>19</v>
      </c>
      <c r="Q40" s="22" t="s">
        <v>41</v>
      </c>
      <c r="R40" s="22" t="s">
        <v>36</v>
      </c>
      <c r="S40" s="40" t="s">
        <v>119</v>
      </c>
    </row>
    <row r="41" spans="1:19" x14ac:dyDescent="0.25">
      <c r="A41" s="22" t="s">
        <v>35</v>
      </c>
      <c r="B41" s="3">
        <v>2018</v>
      </c>
      <c r="C41" s="22" t="s">
        <v>37</v>
      </c>
      <c r="D41" s="22" t="s">
        <v>38</v>
      </c>
      <c r="E41" s="22" t="s">
        <v>39</v>
      </c>
      <c r="F41" s="23">
        <v>43301</v>
      </c>
      <c r="G41" s="23">
        <v>43333</v>
      </c>
      <c r="H41" s="24">
        <v>9990</v>
      </c>
      <c r="I41" s="12">
        <v>9990</v>
      </c>
      <c r="J41" s="12">
        <v>0</v>
      </c>
      <c r="K41" s="23">
        <v>43281</v>
      </c>
      <c r="L41" s="23">
        <v>43189</v>
      </c>
      <c r="M41" s="22" t="s">
        <v>18</v>
      </c>
      <c r="N41" s="22" t="s">
        <v>13</v>
      </c>
      <c r="O41" s="20" t="s">
        <v>101</v>
      </c>
      <c r="P41" s="22" t="s">
        <v>19</v>
      </c>
      <c r="Q41" s="22" t="s">
        <v>41</v>
      </c>
      <c r="R41" s="22" t="s">
        <v>36</v>
      </c>
      <c r="S41" s="40" t="s">
        <v>119</v>
      </c>
    </row>
    <row r="42" spans="1:19" s="7" customFormat="1" x14ac:dyDescent="0.25">
      <c r="A42" s="20" t="s">
        <v>67</v>
      </c>
      <c r="B42" s="6">
        <v>2018</v>
      </c>
      <c r="C42" s="20" t="s">
        <v>37</v>
      </c>
      <c r="D42" s="20" t="s">
        <v>38</v>
      </c>
      <c r="E42" s="20" t="s">
        <v>68</v>
      </c>
      <c r="F42" s="19">
        <v>43165</v>
      </c>
      <c r="G42" s="19">
        <v>43195</v>
      </c>
      <c r="H42" s="25">
        <v>30000</v>
      </c>
      <c r="I42" s="13">
        <v>30000</v>
      </c>
      <c r="J42" s="13">
        <v>0</v>
      </c>
      <c r="K42" s="19">
        <v>43159</v>
      </c>
      <c r="L42" s="19">
        <v>43132</v>
      </c>
      <c r="M42" s="20" t="s">
        <v>18</v>
      </c>
      <c r="N42" s="20" t="s">
        <v>13</v>
      </c>
      <c r="O42" s="20" t="s">
        <v>101</v>
      </c>
      <c r="P42" s="20" t="s">
        <v>19</v>
      </c>
      <c r="Q42" s="20" t="s">
        <v>41</v>
      </c>
      <c r="R42" s="20" t="s">
        <v>36</v>
      </c>
      <c r="S42" s="41" t="s">
        <v>119</v>
      </c>
    </row>
    <row r="43" spans="1:19" s="7" customFormat="1" x14ac:dyDescent="0.25">
      <c r="A43" s="20" t="s">
        <v>67</v>
      </c>
      <c r="B43" s="6">
        <v>2018</v>
      </c>
      <c r="C43" s="20" t="s">
        <v>37</v>
      </c>
      <c r="D43" s="20" t="s">
        <v>38</v>
      </c>
      <c r="E43" s="20" t="s">
        <v>68</v>
      </c>
      <c r="F43" s="19">
        <v>43165</v>
      </c>
      <c r="G43" s="19">
        <v>43195</v>
      </c>
      <c r="H43" s="25">
        <v>70998.3</v>
      </c>
      <c r="I43" s="13">
        <v>70998.3</v>
      </c>
      <c r="J43" s="13">
        <v>0</v>
      </c>
      <c r="K43" s="19">
        <v>43159</v>
      </c>
      <c r="L43" s="19">
        <v>43132</v>
      </c>
      <c r="M43" s="20" t="s">
        <v>43</v>
      </c>
      <c r="N43" s="20" t="s">
        <v>42</v>
      </c>
      <c r="O43" s="20" t="s">
        <v>103</v>
      </c>
      <c r="P43" s="20" t="s">
        <v>19</v>
      </c>
      <c r="Q43" s="20" t="s">
        <v>41</v>
      </c>
      <c r="R43" s="20" t="s">
        <v>36</v>
      </c>
      <c r="S43" s="41" t="s">
        <v>119</v>
      </c>
    </row>
    <row r="44" spans="1:19" s="7" customFormat="1" x14ac:dyDescent="0.25">
      <c r="A44" s="20" t="s">
        <v>76</v>
      </c>
      <c r="B44" s="6">
        <v>2018</v>
      </c>
      <c r="C44" s="20" t="s">
        <v>30</v>
      </c>
      <c r="D44" s="20" t="s">
        <v>31</v>
      </c>
      <c r="E44" s="20" t="s">
        <v>77</v>
      </c>
      <c r="F44" s="19">
        <v>43265</v>
      </c>
      <c r="G44" s="19">
        <v>43311</v>
      </c>
      <c r="H44" s="25">
        <v>1036.3</v>
      </c>
      <c r="I44" s="13">
        <v>1036.3</v>
      </c>
      <c r="J44" s="13">
        <v>0</v>
      </c>
      <c r="K44" s="19">
        <v>43260</v>
      </c>
      <c r="L44" s="19">
        <v>43191</v>
      </c>
      <c r="M44" s="20" t="s">
        <v>18</v>
      </c>
      <c r="N44" s="20" t="s">
        <v>13</v>
      </c>
      <c r="O44" s="20" t="s">
        <v>101</v>
      </c>
      <c r="P44" s="20" t="s">
        <v>19</v>
      </c>
      <c r="Q44" s="20" t="s">
        <v>20</v>
      </c>
      <c r="R44" s="20" t="s">
        <v>29</v>
      </c>
    </row>
    <row r="45" spans="1:19" s="7" customFormat="1" x14ac:dyDescent="0.25">
      <c r="A45" s="20" t="s">
        <v>76</v>
      </c>
      <c r="B45" s="6">
        <v>2018</v>
      </c>
      <c r="C45" s="20" t="s">
        <v>30</v>
      </c>
      <c r="D45" s="20" t="s">
        <v>31</v>
      </c>
      <c r="E45" s="20" t="s">
        <v>77</v>
      </c>
      <c r="F45" s="19">
        <v>43265</v>
      </c>
      <c r="G45" s="19">
        <v>43311</v>
      </c>
      <c r="H45" s="25">
        <v>3780.19</v>
      </c>
      <c r="I45" s="13">
        <v>3780.19</v>
      </c>
      <c r="J45" s="13">
        <v>0</v>
      </c>
      <c r="K45" s="19">
        <v>43260</v>
      </c>
      <c r="L45" s="19">
        <v>43191</v>
      </c>
      <c r="M45" s="20" t="s">
        <v>43</v>
      </c>
      <c r="N45" s="20" t="s">
        <v>46</v>
      </c>
      <c r="O45" s="20" t="s">
        <v>103</v>
      </c>
      <c r="P45" s="20" t="s">
        <v>19</v>
      </c>
      <c r="Q45" s="20" t="s">
        <v>20</v>
      </c>
      <c r="R45" s="20" t="s">
        <v>29</v>
      </c>
    </row>
    <row r="46" spans="1:19" s="7" customFormat="1" x14ac:dyDescent="0.25">
      <c r="A46" s="20" t="s">
        <v>82</v>
      </c>
      <c r="B46" s="6">
        <v>2018</v>
      </c>
      <c r="C46" s="20" t="s">
        <v>30</v>
      </c>
      <c r="D46" s="20" t="s">
        <v>31</v>
      </c>
      <c r="E46" s="20" t="s">
        <v>83</v>
      </c>
      <c r="F46" s="19">
        <v>43207</v>
      </c>
      <c r="G46" s="19">
        <v>43251</v>
      </c>
      <c r="H46" s="25">
        <v>16672.310000000001</v>
      </c>
      <c r="I46" s="13">
        <v>16672.310000000001</v>
      </c>
      <c r="J46" s="13">
        <v>0</v>
      </c>
      <c r="K46" s="19">
        <v>43190</v>
      </c>
      <c r="L46" s="19">
        <v>42917</v>
      </c>
      <c r="M46" s="20" t="s">
        <v>43</v>
      </c>
      <c r="N46" s="20" t="s">
        <v>46</v>
      </c>
      <c r="O46" s="20" t="s">
        <v>103</v>
      </c>
      <c r="P46" s="20" t="s">
        <v>19</v>
      </c>
      <c r="Q46" s="20" t="s">
        <v>20</v>
      </c>
      <c r="R46" s="20" t="s">
        <v>29</v>
      </c>
    </row>
    <row r="47" spans="1:19" s="7" customFormat="1" x14ac:dyDescent="0.25">
      <c r="A47" s="20" t="s">
        <v>94</v>
      </c>
      <c r="B47" s="6">
        <v>2018</v>
      </c>
      <c r="C47" s="20" t="s">
        <v>37</v>
      </c>
      <c r="D47" s="20" t="s">
        <v>38</v>
      </c>
      <c r="E47" s="20" t="s">
        <v>95</v>
      </c>
      <c r="F47" s="19">
        <v>43201</v>
      </c>
      <c r="G47" s="19">
        <v>43231</v>
      </c>
      <c r="H47" s="25">
        <v>13374.43</v>
      </c>
      <c r="I47" s="13">
        <v>13374.43</v>
      </c>
      <c r="J47" s="13">
        <v>0</v>
      </c>
      <c r="K47" s="19">
        <v>43190</v>
      </c>
      <c r="L47" s="19">
        <v>43160</v>
      </c>
      <c r="M47" s="20" t="s">
        <v>43</v>
      </c>
      <c r="N47" s="20" t="s">
        <v>42</v>
      </c>
      <c r="O47" s="20" t="s">
        <v>103</v>
      </c>
      <c r="P47" s="20" t="s">
        <v>19</v>
      </c>
      <c r="Q47" s="20" t="s">
        <v>41</v>
      </c>
      <c r="R47" s="20" t="s">
        <v>36</v>
      </c>
    </row>
    <row r="48" spans="1:19" s="7" customFormat="1" x14ac:dyDescent="0.25">
      <c r="A48" s="45"/>
      <c r="B48" s="46"/>
      <c r="C48" s="45"/>
      <c r="D48" s="45"/>
      <c r="E48" s="45"/>
      <c r="F48" s="47"/>
      <c r="G48" s="47"/>
      <c r="H48" s="48"/>
      <c r="I48" s="49"/>
      <c r="J48" s="13"/>
      <c r="K48" s="47"/>
      <c r="L48" s="47"/>
      <c r="M48" s="45"/>
      <c r="N48" s="45"/>
      <c r="O48" s="20"/>
      <c r="P48" s="45"/>
      <c r="Q48" s="45"/>
      <c r="R48" s="45"/>
    </row>
    <row r="49" spans="1:21" s="7" customFormat="1" x14ac:dyDescent="0.25">
      <c r="A49" s="27"/>
      <c r="C49" s="50"/>
      <c r="D49" s="4"/>
      <c r="I49" s="51"/>
      <c r="J49" s="15"/>
    </row>
    <row r="51" spans="1:21" s="32" customFormat="1" x14ac:dyDescent="0.25">
      <c r="A51" s="34"/>
      <c r="B51" s="34"/>
      <c r="C51" s="34"/>
      <c r="D51" s="34"/>
      <c r="E51" s="34"/>
      <c r="F51" s="35"/>
      <c r="G51" s="35"/>
      <c r="H51" s="34"/>
      <c r="I51" s="36"/>
      <c r="J51" s="37"/>
      <c r="K51" s="35"/>
      <c r="L51" s="35"/>
      <c r="M51" s="34"/>
      <c r="N51" s="34"/>
      <c r="O51" s="38"/>
      <c r="Q51" s="34"/>
      <c r="R51" s="34"/>
      <c r="T51" s="34"/>
      <c r="U51" s="34"/>
    </row>
    <row r="52" spans="1:21" x14ac:dyDescent="0.25">
      <c r="A52" s="42"/>
      <c r="B52" s="42"/>
      <c r="C52" s="42"/>
      <c r="D52" s="42"/>
      <c r="E52" s="42"/>
      <c r="F52" s="42"/>
      <c r="G52" s="42"/>
      <c r="H52" s="39">
        <f>SUM(H2:H51)</f>
        <v>298925.63999999996</v>
      </c>
      <c r="I52" s="39">
        <f>SUM(I2:I51)</f>
        <v>327289.77999999997</v>
      </c>
      <c r="J52" s="43"/>
      <c r="K52" s="42"/>
      <c r="L52" s="42"/>
      <c r="M52" s="42"/>
      <c r="N52" s="42"/>
      <c r="O52" s="42"/>
      <c r="P52" s="42"/>
      <c r="Q52" s="42"/>
      <c r="R52" s="42"/>
      <c r="S52" s="42"/>
    </row>
  </sheetData>
  <sortState ref="A2:AE35">
    <sortCondition ref="B2:B35"/>
  </sortState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4</vt:i4>
      </vt:variant>
    </vt:vector>
  </HeadingPairs>
  <TitlesOfParts>
    <vt:vector size="15" baseType="lpstr">
      <vt:lpstr>IEc Comp Projects</vt:lpstr>
      <vt:lpstr>IEc IMPLAN Outputs</vt:lpstr>
      <vt:lpstr>IEc IMPLAN Inputs</vt:lpstr>
      <vt:lpstr>IEc Expenditures Crosswalk</vt:lpstr>
      <vt:lpstr>All Expenditures</vt:lpstr>
      <vt:lpstr>DER</vt:lpstr>
      <vt:lpstr>TDC</vt:lpstr>
      <vt:lpstr>STB</vt:lpstr>
      <vt:lpstr>DER Vendor Payments</vt:lpstr>
      <vt:lpstr>IMPLAN FTE Conversions</vt:lpstr>
      <vt:lpstr>GDP-DEF</vt:lpstr>
      <vt:lpstr>'IEc Expenditures Crosswalk'!Print_Area</vt:lpstr>
      <vt:lpstr>'IEc IMPLAN Inputs'!Print_Area</vt:lpstr>
      <vt:lpstr>'IEc IMPLAN Outputs'!Print_Area</vt:lpstr>
      <vt:lpstr>'IEc Expenditures Crosswalk'!Print_Titles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2018-12-10T16:20:26Z</dcterms:created>
  <dcterms:modified xsi:type="dcterms:W3CDTF">2018-12-21T17:17:24Z</dcterms:modified>
</cp:coreProperties>
</file>